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ISTRICT\Budget, 2023\2023 Final Documents\"/>
    </mc:Choice>
  </mc:AlternateContent>
  <xr:revisionPtr revIDLastSave="0" documentId="8_{90F615E0-B8FF-4558-9514-16888A41E1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8" i="1" l="1"/>
  <c r="AA13" i="1"/>
  <c r="E34" i="1"/>
  <c r="J32" i="1"/>
  <c r="J30" i="1"/>
  <c r="J14" i="1"/>
  <c r="J13" i="1"/>
  <c r="K66" i="1" l="1"/>
  <c r="K65" i="1"/>
  <c r="K64" i="1"/>
  <c r="K63" i="1"/>
  <c r="K62" i="1"/>
  <c r="O85" i="1" s="1"/>
  <c r="J20" i="1" s="1"/>
  <c r="K61" i="1"/>
  <c r="O86" i="1" s="1"/>
  <c r="J21" i="1" s="1"/>
  <c r="K60" i="1"/>
  <c r="O83" i="1" s="1"/>
  <c r="J18" i="1" s="1"/>
  <c r="K59" i="1"/>
  <c r="O84" i="1" s="1"/>
  <c r="J19" i="1" s="1"/>
  <c r="K58" i="1"/>
  <c r="O81" i="1" s="1"/>
  <c r="J16" i="1" s="1"/>
  <c r="K57" i="1"/>
  <c r="O82" i="1" s="1"/>
  <c r="J17" i="1" s="1"/>
  <c r="K52" i="1"/>
  <c r="O80" i="1" s="1"/>
  <c r="J15" i="1" s="1"/>
  <c r="K51" i="1"/>
  <c r="O88" i="1"/>
  <c r="K49" i="1"/>
  <c r="K48" i="1"/>
  <c r="O77" i="1" s="1"/>
  <c r="J12" i="1" s="1"/>
  <c r="K47" i="1"/>
  <c r="K46" i="1"/>
  <c r="K45" i="1"/>
  <c r="J52" i="1"/>
  <c r="J51" i="1"/>
  <c r="J49" i="1"/>
  <c r="J48" i="1"/>
  <c r="J47" i="1"/>
  <c r="J46" i="1"/>
  <c r="J45" i="1"/>
  <c r="I32" i="1"/>
  <c r="I30" i="1"/>
  <c r="I14" i="1"/>
  <c r="I13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I52" i="1"/>
  <c r="H52" i="1"/>
  <c r="I51" i="1"/>
  <c r="H51" i="1"/>
  <c r="J50" i="1"/>
  <c r="I50" i="1"/>
  <c r="H50" i="1"/>
  <c r="I49" i="1"/>
  <c r="H49" i="1"/>
  <c r="I48" i="1"/>
  <c r="H48" i="1"/>
  <c r="I47" i="1"/>
  <c r="H47" i="1"/>
  <c r="I46" i="1"/>
  <c r="H46" i="1"/>
  <c r="I45" i="1"/>
  <c r="H45" i="1"/>
  <c r="O91" i="1" l="1"/>
  <c r="J31" i="1" s="1"/>
  <c r="O89" i="1"/>
  <c r="J29" i="1" s="1"/>
  <c r="J54" i="1"/>
  <c r="I68" i="1"/>
  <c r="K68" i="1"/>
  <c r="K54" i="1"/>
  <c r="H54" i="1"/>
  <c r="H68" i="1"/>
  <c r="H70" i="1" s="1"/>
  <c r="I54" i="1"/>
  <c r="J68" i="1"/>
  <c r="I70" i="1"/>
  <c r="J70" i="1" l="1"/>
  <c r="K70" i="1"/>
  <c r="D68" i="1" l="1"/>
  <c r="V27" i="1"/>
  <c r="W27" i="1"/>
  <c r="C17" i="1" l="1"/>
  <c r="C9" i="1"/>
  <c r="E23" i="1"/>
  <c r="AB18" i="1"/>
  <c r="AB13" i="1"/>
  <c r="M85" i="1"/>
  <c r="I20" i="1" s="1"/>
  <c r="M86" i="1"/>
  <c r="I21" i="1" s="1"/>
  <c r="M83" i="1"/>
  <c r="I18" i="1" s="1"/>
  <c r="M84" i="1"/>
  <c r="I19" i="1" s="1"/>
  <c r="M81" i="1"/>
  <c r="I16" i="1" s="1"/>
  <c r="M82" i="1"/>
  <c r="I17" i="1" s="1"/>
  <c r="M80" i="1"/>
  <c r="I15" i="1" s="1"/>
  <c r="M88" i="1"/>
  <c r="I28" i="1" s="1"/>
  <c r="M77" i="1"/>
  <c r="I12" i="1" s="1"/>
  <c r="C32" i="1"/>
  <c r="AA31" i="1"/>
  <c r="AB31" i="1" s="1"/>
  <c r="AA30" i="1"/>
  <c r="AB30" i="1" s="1"/>
  <c r="AA29" i="1"/>
  <c r="AB29" i="1" s="1"/>
  <c r="AA28" i="1"/>
  <c r="AB28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6" i="1"/>
  <c r="AB16" i="1" s="1"/>
  <c r="AA15" i="1"/>
  <c r="AB15" i="1" s="1"/>
  <c r="AA14" i="1"/>
  <c r="AB14" i="1" s="1"/>
  <c r="AA12" i="1"/>
  <c r="AB12" i="1" s="1"/>
  <c r="AA11" i="1"/>
  <c r="AB11" i="1" s="1"/>
  <c r="AA10" i="1"/>
  <c r="AB10" i="1" s="1"/>
  <c r="AA9" i="1"/>
  <c r="AB9" i="1" s="1"/>
  <c r="N91" i="1"/>
  <c r="M89" i="1" l="1"/>
  <c r="I29" i="1" s="1"/>
  <c r="AA34" i="1"/>
  <c r="AB35" i="1" s="1"/>
  <c r="M91" i="1"/>
  <c r="I31" i="1" s="1"/>
  <c r="E38" i="1" l="1"/>
  <c r="V26" i="1"/>
  <c r="W26" i="1"/>
  <c r="K91" i="1" l="1"/>
  <c r="K89" i="1"/>
  <c r="K88" i="1"/>
  <c r="K86" i="1"/>
  <c r="K85" i="1"/>
  <c r="K84" i="1"/>
  <c r="K83" i="1"/>
  <c r="K82" i="1"/>
  <c r="K81" i="1"/>
  <c r="K80" i="1"/>
  <c r="K77" i="1"/>
  <c r="J89" i="1"/>
  <c r="I89" i="1"/>
  <c r="H89" i="1"/>
  <c r="C29" i="1" s="1"/>
  <c r="I88" i="1"/>
  <c r="J88" i="1"/>
  <c r="H88" i="1"/>
  <c r="C28" i="1" s="1"/>
  <c r="N88" i="1"/>
  <c r="L88" i="1"/>
  <c r="F68" i="1"/>
  <c r="E68" i="1"/>
  <c r="D34" i="1"/>
  <c r="L91" i="1" l="1"/>
  <c r="I91" i="1"/>
  <c r="I86" i="1"/>
  <c r="I85" i="1"/>
  <c r="I84" i="1"/>
  <c r="I83" i="1"/>
  <c r="I82" i="1"/>
  <c r="I81" i="1"/>
  <c r="I80" i="1"/>
  <c r="I77" i="1"/>
  <c r="L89" i="1" l="1"/>
  <c r="G68" i="1" l="1"/>
  <c r="W13" i="1" l="1"/>
  <c r="W22" i="1"/>
  <c r="W21" i="1"/>
  <c r="H91" i="1" l="1"/>
  <c r="C31" i="1" s="1"/>
  <c r="C34" i="1" s="1"/>
  <c r="H86" i="1"/>
  <c r="C21" i="1" s="1"/>
  <c r="H85" i="1"/>
  <c r="C20" i="1" s="1"/>
  <c r="H84" i="1"/>
  <c r="C19" i="1" s="1"/>
  <c r="H83" i="1"/>
  <c r="C18" i="1" s="1"/>
  <c r="H82" i="1"/>
  <c r="H81" i="1"/>
  <c r="H80" i="1"/>
  <c r="J91" i="1"/>
  <c r="C23" i="1" l="1"/>
  <c r="C38" i="1" s="1"/>
  <c r="N77" i="1"/>
  <c r="N80" i="1"/>
  <c r="N89" i="1"/>
  <c r="N85" i="1"/>
  <c r="N86" i="1"/>
  <c r="N83" i="1"/>
  <c r="N84" i="1"/>
  <c r="N82" i="1"/>
  <c r="L81" i="1"/>
  <c r="L84" i="1"/>
  <c r="L83" i="1"/>
  <c r="L86" i="1"/>
  <c r="D23" i="1" s="1"/>
  <c r="D38" i="1" s="1"/>
  <c r="L85" i="1"/>
  <c r="L80" i="1"/>
  <c r="L77" i="1"/>
  <c r="J83" i="1"/>
  <c r="J81" i="1"/>
  <c r="J82" i="1"/>
  <c r="J86" i="1"/>
  <c r="J85" i="1"/>
  <c r="J84" i="1"/>
  <c r="J80" i="1"/>
  <c r="J77" i="1"/>
  <c r="D54" i="1"/>
  <c r="E54" i="1"/>
  <c r="E70" i="1" s="1"/>
  <c r="G54" i="1"/>
  <c r="G70" i="1" s="1"/>
  <c r="F54" i="1"/>
  <c r="F70" i="1" s="1"/>
  <c r="C25" i="1" l="1"/>
  <c r="D9" i="1" s="1"/>
  <c r="D25" i="1" s="1"/>
  <c r="D36" i="1" s="1"/>
  <c r="E9" i="1" s="1"/>
  <c r="E25" i="1" s="1"/>
  <c r="E36" i="1" s="1"/>
  <c r="D70" i="1"/>
  <c r="D72" i="1" s="1"/>
  <c r="K43" i="1" s="1"/>
  <c r="K72" i="1" s="1"/>
  <c r="N81" i="1"/>
  <c r="L82" i="1"/>
  <c r="I43" i="1" l="1"/>
  <c r="I72" i="1" s="1"/>
  <c r="J43" i="1"/>
  <c r="J72" i="1" s="1"/>
  <c r="H43" i="1"/>
  <c r="H72" i="1" s="1"/>
  <c r="G43" i="1"/>
  <c r="F43" i="1"/>
  <c r="F72" i="1" s="1"/>
  <c r="E43" i="1"/>
  <c r="E72" i="1" s="1"/>
  <c r="G72" i="1"/>
  <c r="W31" i="1" l="1"/>
  <c r="W30" i="1"/>
  <c r="W29" i="1"/>
  <c r="W28" i="1"/>
  <c r="W25" i="1"/>
  <c r="W17" i="1"/>
  <c r="W19" i="1"/>
  <c r="W24" i="1"/>
  <c r="W23" i="1"/>
  <c r="W16" i="1"/>
  <c r="W15" i="1"/>
  <c r="W20" i="1"/>
  <c r="W18" i="1"/>
  <c r="W10" i="1"/>
  <c r="W14" i="1"/>
  <c r="W9" i="1"/>
  <c r="W12" i="1"/>
  <c r="W11" i="1"/>
  <c r="V31" i="1"/>
  <c r="V30" i="1"/>
  <c r="V29" i="1"/>
  <c r="V28" i="1"/>
  <c r="V25" i="1"/>
  <c r="V17" i="1"/>
  <c r="V19" i="1"/>
  <c r="V24" i="1"/>
  <c r="V23" i="1"/>
  <c r="V16" i="1"/>
  <c r="V22" i="1"/>
  <c r="V15" i="1"/>
  <c r="V21" i="1"/>
  <c r="V20" i="1"/>
  <c r="V18" i="1"/>
  <c r="V10" i="1"/>
  <c r="V14" i="1"/>
  <c r="V13" i="1"/>
  <c r="V9" i="1"/>
  <c r="V12" i="1"/>
  <c r="V11" i="1"/>
</calcChain>
</file>

<file path=xl/sharedStrings.xml><?xml version="1.0" encoding="utf-8"?>
<sst xmlns="http://schemas.openxmlformats.org/spreadsheetml/2006/main" count="223" uniqueCount="151">
  <si>
    <t>PENSION LOGBOOK - WORKSHEET</t>
  </si>
  <si>
    <t>Start of</t>
  </si>
  <si>
    <t>End of</t>
  </si>
  <si>
    <t>Date of</t>
  </si>
  <si>
    <t>Today's</t>
  </si>
  <si>
    <t>Age</t>
  </si>
  <si>
    <t>Dec./Ret.</t>
  </si>
  <si>
    <t>Pension</t>
  </si>
  <si>
    <t>Monthly</t>
  </si>
  <si>
    <t>Eligible</t>
  </si>
  <si>
    <t>Actual</t>
  </si>
  <si>
    <t>Estimated</t>
  </si>
  <si>
    <t>#</t>
  </si>
  <si>
    <t>NAME</t>
  </si>
  <si>
    <t>Membership</t>
  </si>
  <si>
    <t>Birth</t>
  </si>
  <si>
    <t>Date</t>
  </si>
  <si>
    <t>Widowed</t>
  </si>
  <si>
    <t>Years</t>
  </si>
  <si>
    <t>Benefit</t>
  </si>
  <si>
    <t>for Benefits</t>
  </si>
  <si>
    <t>Anderson, Ted</t>
  </si>
  <si>
    <t>R</t>
  </si>
  <si>
    <t>ESTIMATED REVENUES</t>
  </si>
  <si>
    <t>Ayers, Doug</t>
  </si>
  <si>
    <t>Present</t>
  </si>
  <si>
    <t>Baker, Ed</t>
  </si>
  <si>
    <t>Beasley, David</t>
  </si>
  <si>
    <t>W</t>
  </si>
  <si>
    <t>NON-OPERATING REVENUES</t>
  </si>
  <si>
    <t>Blair, David</t>
  </si>
  <si>
    <t>Employer Contribution</t>
  </si>
  <si>
    <t>State Funding</t>
  </si>
  <si>
    <t>Mahaffey, Gary</t>
  </si>
  <si>
    <t>Other Income</t>
  </si>
  <si>
    <t>Realized Gain/Loss</t>
  </si>
  <si>
    <t>Pontius, Herman (Zeke)</t>
  </si>
  <si>
    <t>Unrealized Gain/Loss</t>
  </si>
  <si>
    <t>Foster, Michelle</t>
  </si>
  <si>
    <t>Interest</t>
  </si>
  <si>
    <t>Smith, Ben</t>
  </si>
  <si>
    <t>Dividends</t>
  </si>
  <si>
    <t>Craig, John</t>
  </si>
  <si>
    <t>Net Change Accrued Income</t>
  </si>
  <si>
    <t>Rousseau, David</t>
  </si>
  <si>
    <t>Groff, Edwin</t>
  </si>
  <si>
    <t>SUBTOTAL OF NON-OPERATING REVENUES</t>
  </si>
  <si>
    <t>Sefcovic, Alan</t>
  </si>
  <si>
    <t>TOTAL AVAILABLE REVENUES</t>
  </si>
  <si>
    <t>Dutton, David</t>
  </si>
  <si>
    <t>ESTIMATED EXPENDITURES</t>
  </si>
  <si>
    <t>293a</t>
  </si>
  <si>
    <t>Miles, Moran</t>
  </si>
  <si>
    <t>County Treasurer's Fees</t>
  </si>
  <si>
    <t>Vaughan, Hilda</t>
  </si>
  <si>
    <t>Net Benefits</t>
  </si>
  <si>
    <t>214a</t>
  </si>
  <si>
    <t>Favier, Don</t>
  </si>
  <si>
    <t>Fees and Expenses</t>
  </si>
  <si>
    <t>Nicola, Earlene</t>
  </si>
  <si>
    <t>261b</t>
  </si>
  <si>
    <t>Rivelli, Mary</t>
  </si>
  <si>
    <t>TOTAL EXPENDITURES</t>
  </si>
  <si>
    <t>Stanley, Lonnie</t>
  </si>
  <si>
    <t>Yadloski, John</t>
  </si>
  <si>
    <t>R - Retired and receiving benefits</t>
  </si>
  <si>
    <t>W - Widower and receiving benefits</t>
  </si>
  <si>
    <t>Monthly Total</t>
  </si>
  <si>
    <t>Annual Total</t>
  </si>
  <si>
    <t>( R ) - Expected to request retirement benefits this year</t>
  </si>
  <si>
    <t>Identified Fees</t>
  </si>
  <si>
    <t>Account</t>
  </si>
  <si>
    <t>Number</t>
  </si>
  <si>
    <t>Account Description</t>
  </si>
  <si>
    <t>Pro-rated per</t>
  </si>
  <si>
    <t>month/year</t>
  </si>
  <si>
    <t>County Abatements</t>
  </si>
  <si>
    <t>Unreserved Expenditures / Identified Fees</t>
  </si>
  <si>
    <t>Direct Allocation Plan Expense/Income</t>
  </si>
  <si>
    <t>Tyler, Shari</t>
  </si>
  <si>
    <t>280a</t>
  </si>
  <si>
    <t>Budgeted</t>
  </si>
  <si>
    <t>3 months</t>
  </si>
  <si>
    <t>6 months</t>
  </si>
  <si>
    <t>9 months</t>
  </si>
  <si>
    <t>12 months (est.)</t>
  </si>
  <si>
    <t>Beginning Balance</t>
  </si>
  <si>
    <t>Member Contributions</t>
  </si>
  <si>
    <t>Employer Contributions</t>
  </si>
  <si>
    <t>Refunds</t>
  </si>
  <si>
    <t>Affiliations</t>
  </si>
  <si>
    <t>Def. Cont. Earnings (Net)</t>
  </si>
  <si>
    <t>Fees &amp; Expenses</t>
  </si>
  <si>
    <t>Total Ending Balance</t>
  </si>
  <si>
    <t>Budget Account Descriptions and how calculated</t>
  </si>
  <si>
    <t>Funds calculated from Combined Mill Levy Sheet, C 49</t>
  </si>
  <si>
    <t>Not shown on FPPA Statements, calculated on Combined Mill Levy Sheet</t>
  </si>
  <si>
    <t>Subject to appropriation, $10,380 maximum, C 53</t>
  </si>
  <si>
    <t>Investment Expense</t>
  </si>
  <si>
    <t>Added in as a result of Audit to catch up "due from General Fund"</t>
  </si>
  <si>
    <t>Chief's Estimate</t>
  </si>
  <si>
    <t>appropriated amount of $183,340.)</t>
  </si>
  <si>
    <t>Still Serving</t>
  </si>
  <si>
    <t>PV / NE - Partially Vested - Not eligible because still serving</t>
  </si>
  <si>
    <t>PV - Partially Vested - Not receiving benefits because of age</t>
  </si>
  <si>
    <t>Profit / (Loss)</t>
  </si>
  <si>
    <t>Plan Direct Inflows and Outflows</t>
  </si>
  <si>
    <t>Plan Direct Inflows and Outflows Sub-Total</t>
  </si>
  <si>
    <t>Allocated Income and Expense</t>
  </si>
  <si>
    <t>FPPA, For the Six Months Ending June 30, 2019</t>
  </si>
  <si>
    <t>Intergovernmental Revenues</t>
  </si>
  <si>
    <t>Intergovernmental. Revenues</t>
  </si>
  <si>
    <t>V - Vested (20 yrs.) - Not receiving benefits because of age</t>
  </si>
  <si>
    <t xml:space="preserve">(Changed Fees and Expenses to prevent Supplemental Budget, i.e. the </t>
  </si>
  <si>
    <t>Direct Allocation Plan Exp/Inc</t>
  </si>
  <si>
    <t>BEGINNING VOLUNTEER FIREFIGHTER PENSION FUND BALANCE</t>
  </si>
  <si>
    <t>Profit / Loss</t>
  </si>
  <si>
    <t>ENDING VOLUNTEER FIREFIGHTER PENSION FUND BALANCE</t>
  </si>
  <si>
    <t>Year 2021</t>
  </si>
  <si>
    <t>Allocated Income and Expense Sub-Total</t>
  </si>
  <si>
    <t>GRAND VALLEY FIRE PROTECTION DISTRICT</t>
  </si>
  <si>
    <t xml:space="preserve"> </t>
  </si>
  <si>
    <t>Vested</t>
  </si>
  <si>
    <t>V / NE - Vested - Not eligible because still serving</t>
  </si>
  <si>
    <t>9 months+(diff 9&amp;6)</t>
  </si>
  <si>
    <t>6mths+(2*diff 6&amp;3)</t>
  </si>
  <si>
    <t>E58, Dividends</t>
  </si>
  <si>
    <t>E57, Interest</t>
  </si>
  <si>
    <t>E60, Net Change Accrued Income</t>
  </si>
  <si>
    <t>E59, Other Income</t>
  </si>
  <si>
    <t>E62, Realized Gain/Loss</t>
  </si>
  <si>
    <t>E61, Unrealized Gain/Loss</t>
  </si>
  <si>
    <t>=-(E50), Net Benefits</t>
  </si>
  <si>
    <t>=-(E64+E66), Investment Expense + Fees &amp; Expenses</t>
  </si>
  <si>
    <t>=(-(E65))+(-(E51)), Direct Allocation Plan Exp/Inc + Identified Fees</t>
  </si>
  <si>
    <t>6mths*2</t>
  </si>
  <si>
    <t>Year 2022</t>
  </si>
  <si>
    <t>January 1 - December 31, 2023</t>
  </si>
  <si>
    <t>Year 2023</t>
  </si>
  <si>
    <t>Johnston, Jed</t>
  </si>
  <si>
    <t>PV / NE</t>
  </si>
  <si>
    <t>2023 Budget Preparation</t>
  </si>
  <si>
    <t>2021 Actual</t>
  </si>
  <si>
    <t>2022 Est, 3 mths</t>
  </si>
  <si>
    <t>2022 Est, 6 mths</t>
  </si>
  <si>
    <t>2022 Est, 9 mths</t>
  </si>
  <si>
    <t>2022 Est, 12 mths (6 mths)</t>
  </si>
  <si>
    <t>2022 Est, 12 mths (9 mths)</t>
  </si>
  <si>
    <t>9 months + (33% 9 months)</t>
  </si>
  <si>
    <t>V</t>
  </si>
  <si>
    <t>VOLUNTEER FIREFIGHTER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</si>
</sst>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.000000"/>
    <numFmt numFmtId="165" formatCode="mm/dd/yy"/>
    <numFmt numFmtId="166" formatCode="m/d/yy"/>
    <numFmt numFmtId="167" formatCode="0.0"/>
    <numFmt numFmtId="168" formatCode="0."/>
    <numFmt numFmtId="169" formatCode="[$-409]mmmm\ d\,\ yyyy;@"/>
    <numFmt numFmtId="170" formatCode="###.000000"/>
    <numFmt numFmtId="171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1" applyFont="1" applyAlignment="1">
      <alignment horizontal="center"/>
    </xf>
    <xf numFmtId="0" fontId="1" fillId="0" borderId="4" xfId="1" applyBorder="1"/>
    <xf numFmtId="0" fontId="3" fillId="0" borderId="1" xfId="1" applyFont="1" applyBorder="1" applyAlignment="1">
      <alignment horizontal="center"/>
    </xf>
    <xf numFmtId="0" fontId="3" fillId="0" borderId="5" xfId="1" applyFont="1" applyBorder="1"/>
    <xf numFmtId="165" fontId="3" fillId="0" borderId="5" xfId="1" applyNumberFormat="1" applyFont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1" fontId="3" fillId="0" borderId="5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/>
    <xf numFmtId="165" fontId="3" fillId="0" borderId="7" xfId="1" applyNumberFormat="1" applyFont="1" applyBorder="1" applyAlignment="1">
      <alignment horizontal="center"/>
    </xf>
    <xf numFmtId="166" fontId="3" fillId="0" borderId="7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/>
    <xf numFmtId="165" fontId="3" fillId="0" borderId="8" xfId="1" applyNumberFormat="1" applyFont="1" applyBorder="1" applyAlignment="1">
      <alignment horizontal="center"/>
    </xf>
    <xf numFmtId="166" fontId="3" fillId="0" borderId="8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Border="1"/>
    <xf numFmtId="165" fontId="3" fillId="0" borderId="0" xfId="1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44" fontId="3" fillId="0" borderId="0" xfId="1" applyNumberFormat="1" applyFont="1" applyBorder="1" applyAlignment="1">
      <alignment horizontal="center"/>
    </xf>
    <xf numFmtId="44" fontId="3" fillId="0" borderId="5" xfId="1" applyNumberFormat="1" applyFont="1" applyBorder="1" applyAlignment="1">
      <alignment horizontal="center"/>
    </xf>
    <xf numFmtId="44" fontId="3" fillId="0" borderId="7" xfId="1" applyNumberFormat="1" applyFont="1" applyBorder="1" applyAlignment="1">
      <alignment horizontal="center"/>
    </xf>
    <xf numFmtId="44" fontId="3" fillId="0" borderId="8" xfId="1" applyNumberFormat="1" applyFont="1" applyBorder="1" applyAlignment="1">
      <alignment horizontal="center"/>
    </xf>
    <xf numFmtId="44" fontId="3" fillId="0" borderId="0" xfId="1" applyNumberFormat="1" applyFont="1"/>
    <xf numFmtId="44" fontId="1" fillId="0" borderId="0" xfId="1" applyNumberFormat="1"/>
    <xf numFmtId="44" fontId="3" fillId="0" borderId="1" xfId="1" applyNumberFormat="1" applyFont="1" applyBorder="1" applyAlignment="1">
      <alignment horizontal="center"/>
    </xf>
    <xf numFmtId="44" fontId="3" fillId="0" borderId="2" xfId="1" applyNumberFormat="1" applyFont="1" applyBorder="1" applyAlignment="1">
      <alignment horizontal="center"/>
    </xf>
    <xf numFmtId="44" fontId="3" fillId="0" borderId="0" xfId="1" applyNumberFormat="1" applyFont="1" applyAlignment="1">
      <alignment horizontal="center"/>
    </xf>
    <xf numFmtId="44" fontId="3" fillId="0" borderId="0" xfId="1" applyNumberFormat="1" applyFont="1" applyBorder="1"/>
    <xf numFmtId="0" fontId="1" fillId="0" borderId="0" xfId="1" applyAlignment="1">
      <alignment horizontal="center"/>
    </xf>
    <xf numFmtId="0" fontId="1" fillId="0" borderId="0" xfId="1" applyBorder="1"/>
    <xf numFmtId="0" fontId="6" fillId="0" borderId="0" xfId="0" applyFont="1" applyBorder="1"/>
    <xf numFmtId="0" fontId="0" fillId="0" borderId="0" xfId="0" applyBorder="1"/>
    <xf numFmtId="42" fontId="3" fillId="0" borderId="0" xfId="1" applyNumberFormat="1" applyFont="1"/>
    <xf numFmtId="42" fontId="2" fillId="0" borderId="0" xfId="1" applyNumberFormat="1" applyFont="1"/>
    <xf numFmtId="44" fontId="3" fillId="0" borderId="9" xfId="1" applyNumberFormat="1" applyFont="1" applyBorder="1" applyAlignment="1">
      <alignment horizontal="center"/>
    </xf>
    <xf numFmtId="44" fontId="3" fillId="0" borderId="10" xfId="1" applyNumberFormat="1" applyFont="1" applyBorder="1" applyAlignment="1">
      <alignment horizontal="center"/>
    </xf>
    <xf numFmtId="1" fontId="3" fillId="0" borderId="11" xfId="1" applyNumberFormat="1" applyFont="1" applyBorder="1" applyAlignment="1">
      <alignment horizontal="center"/>
    </xf>
    <xf numFmtId="0" fontId="3" fillId="0" borderId="12" xfId="1" applyFont="1" applyBorder="1"/>
    <xf numFmtId="165" fontId="3" fillId="0" borderId="12" xfId="1" applyNumberFormat="1" applyFont="1" applyBorder="1" applyAlignment="1">
      <alignment horizontal="center"/>
    </xf>
    <xf numFmtId="166" fontId="3" fillId="0" borderId="12" xfId="1" applyNumberFormat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" fontId="3" fillId="0" borderId="12" xfId="1" applyNumberFormat="1" applyFont="1" applyBorder="1" applyAlignment="1">
      <alignment horizontal="center"/>
    </xf>
    <xf numFmtId="44" fontId="3" fillId="0" borderId="12" xfId="1" applyNumberFormat="1" applyFont="1" applyBorder="1" applyAlignment="1">
      <alignment horizontal="center"/>
    </xf>
    <xf numFmtId="44" fontId="3" fillId="0" borderId="12" xfId="1" applyNumberFormat="1" applyFont="1" applyBorder="1"/>
    <xf numFmtId="44" fontId="3" fillId="0" borderId="13" xfId="1" applyNumberFormat="1" applyFont="1" applyBorder="1"/>
    <xf numFmtId="1" fontId="3" fillId="0" borderId="14" xfId="1" applyNumberFormat="1" applyFont="1" applyBorder="1" applyAlignment="1">
      <alignment horizontal="center"/>
    </xf>
    <xf numFmtId="0" fontId="3" fillId="0" borderId="9" xfId="1" applyFont="1" applyBorder="1"/>
    <xf numFmtId="165" fontId="3" fillId="0" borderId="9" xfId="1" applyNumberFormat="1" applyFont="1" applyBorder="1" applyAlignment="1">
      <alignment horizontal="center"/>
    </xf>
    <xf numFmtId="166" fontId="3" fillId="0" borderId="9" xfId="1" applyNumberFormat="1" applyFont="1" applyBorder="1" applyAlignment="1">
      <alignment horizontal="center"/>
    </xf>
    <xf numFmtId="14" fontId="3" fillId="0" borderId="9" xfId="1" applyNumberFormat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44" fontId="3" fillId="0" borderId="10" xfId="1" applyNumberFormat="1" applyFont="1" applyBorder="1"/>
    <xf numFmtId="0" fontId="3" fillId="0" borderId="14" xfId="1" applyFont="1" applyBorder="1" applyAlignment="1">
      <alignment horizontal="center"/>
    </xf>
    <xf numFmtId="168" fontId="3" fillId="0" borderId="14" xfId="1" applyNumberFormat="1" applyFont="1" applyBorder="1" applyAlignment="1">
      <alignment horizontal="center"/>
    </xf>
    <xf numFmtId="44" fontId="3" fillId="0" borderId="9" xfId="1" applyNumberFormat="1" applyFont="1" applyBorder="1"/>
    <xf numFmtId="1" fontId="3" fillId="2" borderId="9" xfId="1" applyNumberFormat="1" applyFont="1" applyFill="1" applyBorder="1" applyAlignment="1">
      <alignment horizontal="center"/>
    </xf>
    <xf numFmtId="0" fontId="3" fillId="0" borderId="14" xfId="1" applyNumberFormat="1" applyFont="1" applyBorder="1" applyAlignment="1">
      <alignment horizontal="center"/>
    </xf>
    <xf numFmtId="42" fontId="0" fillId="0" borderId="0" xfId="0" applyNumberFormat="1"/>
    <xf numFmtId="14" fontId="0" fillId="0" borderId="0" xfId="0" applyNumberFormat="1"/>
    <xf numFmtId="14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2" fontId="3" fillId="0" borderId="0" xfId="1" applyNumberFormat="1" applyFont="1" applyBorder="1"/>
    <xf numFmtId="42" fontId="1" fillId="0" borderId="0" xfId="1" applyNumberFormat="1" applyBorder="1"/>
    <xf numFmtId="42" fontId="1" fillId="0" borderId="0" xfId="1" applyNumberFormat="1"/>
    <xf numFmtId="42" fontId="1" fillId="0" borderId="4" xfId="1" applyNumberFormat="1" applyBorder="1"/>
    <xf numFmtId="43" fontId="1" fillId="0" borderId="0" xfId="1" applyNumberFormat="1"/>
    <xf numFmtId="43" fontId="0" fillId="0" borderId="0" xfId="0" applyNumberFormat="1"/>
    <xf numFmtId="43" fontId="1" fillId="0" borderId="0" xfId="1" applyNumberFormat="1" applyBorder="1" applyAlignment="1">
      <alignment horizontal="center"/>
    </xf>
    <xf numFmtId="44" fontId="3" fillId="0" borderId="0" xfId="1" applyNumberFormat="1" applyFont="1" applyFill="1" applyBorder="1"/>
    <xf numFmtId="0" fontId="0" fillId="0" borderId="0" xfId="0" applyFill="1" applyBorder="1"/>
    <xf numFmtId="43" fontId="0" fillId="0" borderId="0" xfId="0" applyNumberFormat="1" applyFill="1" applyBorder="1"/>
    <xf numFmtId="42" fontId="0" fillId="0" borderId="0" xfId="0" applyNumberFormat="1" applyFill="1" applyBorder="1"/>
    <xf numFmtId="167" fontId="1" fillId="0" borderId="0" xfId="1" applyNumberForma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1" fontId="6" fillId="0" borderId="0" xfId="0" applyNumberFormat="1" applyFont="1" applyAlignment="1">
      <alignment horizontal="center"/>
    </xf>
    <xf numFmtId="41" fontId="3" fillId="0" borderId="0" xfId="0" applyNumberFormat="1" applyFont="1" applyFill="1" applyAlignment="1">
      <alignment vertical="center"/>
    </xf>
    <xf numFmtId="0" fontId="2" fillId="0" borderId="0" xfId="1" applyFont="1"/>
    <xf numFmtId="42" fontId="2" fillId="0" borderId="0" xfId="1" applyNumberFormat="1" applyFont="1" applyAlignment="1">
      <alignment horizontal="center"/>
    </xf>
    <xf numFmtId="0" fontId="8" fillId="0" borderId="0" xfId="0" applyFont="1" applyAlignment="1">
      <alignment horizontal="right"/>
    </xf>
    <xf numFmtId="42" fontId="3" fillId="0" borderId="4" xfId="1" applyNumberFormat="1" applyFont="1" applyBorder="1"/>
    <xf numFmtId="42" fontId="3" fillId="0" borderId="15" xfId="1" applyNumberFormat="1" applyFont="1" applyBorder="1"/>
    <xf numFmtId="164" fontId="5" fillId="0" borderId="0" xfId="1" applyNumberFormat="1" applyFont="1" applyAlignment="1"/>
    <xf numFmtId="164" fontId="4" fillId="0" borderId="0" xfId="1" applyNumberFormat="1" applyFont="1" applyAlignment="1"/>
    <xf numFmtId="41" fontId="2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42" fontId="10" fillId="0" borderId="0" xfId="0" applyNumberFormat="1" applyFont="1"/>
    <xf numFmtId="44" fontId="3" fillId="0" borderId="0" xfId="1" applyNumberFormat="1" applyFont="1" applyFill="1"/>
    <xf numFmtId="0" fontId="3" fillId="0" borderId="0" xfId="1" applyFont="1" applyFill="1"/>
    <xf numFmtId="42" fontId="2" fillId="0" borderId="0" xfId="1" applyNumberFormat="1" applyFont="1" applyBorder="1"/>
    <xf numFmtId="42" fontId="1" fillId="0" borderId="0" xfId="1" applyNumberFormat="1" applyFont="1" applyBorder="1"/>
    <xf numFmtId="0" fontId="1" fillId="0" borderId="0" xfId="1" applyFont="1" applyBorder="1"/>
    <xf numFmtId="42" fontId="10" fillId="0" borderId="0" xfId="0" applyNumberFormat="1" applyFont="1" applyBorder="1"/>
    <xf numFmtId="44" fontId="8" fillId="0" borderId="0" xfId="0" applyNumberFormat="1" applyFont="1" applyBorder="1"/>
    <xf numFmtId="42" fontId="3" fillId="0" borderId="0" xfId="0" applyNumberFormat="1" applyFont="1" applyFill="1" applyAlignment="1">
      <alignment vertical="center"/>
    </xf>
    <xf numFmtId="42" fontId="2" fillId="0" borderId="0" xfId="1" applyNumberFormat="1" applyFont="1" applyFill="1" applyAlignment="1">
      <alignment horizontal="center"/>
    </xf>
    <xf numFmtId="0" fontId="2" fillId="0" borderId="0" xfId="1" applyFont="1" applyAlignment="1">
      <alignment horizontal="center"/>
    </xf>
    <xf numFmtId="44" fontId="3" fillId="0" borderId="8" xfId="1" applyNumberFormat="1" applyFont="1" applyBorder="1" applyAlignment="1">
      <alignment horizontal="right"/>
    </xf>
    <xf numFmtId="42" fontId="3" fillId="0" borderId="0" xfId="0" applyNumberFormat="1" applyFont="1" applyFill="1" applyBorder="1" applyAlignment="1">
      <alignment vertical="center"/>
    </xf>
    <xf numFmtId="42" fontId="2" fillId="0" borderId="0" xfId="0" applyNumberFormat="1" applyFont="1" applyFill="1" applyBorder="1" applyAlignment="1">
      <alignment horizontal="center" vertical="center"/>
    </xf>
    <xf numFmtId="44" fontId="2" fillId="0" borderId="0" xfId="1" applyNumberFormat="1" applyFont="1" applyAlignment="1">
      <alignment horizontal="center"/>
    </xf>
    <xf numFmtId="44" fontId="3" fillId="0" borderId="4" xfId="1" applyNumberFormat="1" applyFont="1" applyBorder="1"/>
    <xf numFmtId="44" fontId="3" fillId="0" borderId="15" xfId="1" applyNumberFormat="1" applyFont="1" applyBorder="1"/>
    <xf numFmtId="44" fontId="2" fillId="0" borderId="0" xfId="1" applyNumberFormat="1" applyFont="1"/>
    <xf numFmtId="44" fontId="0" fillId="0" borderId="0" xfId="0" applyNumberFormat="1"/>
    <xf numFmtId="170" fontId="10" fillId="0" borderId="0" xfId="0" applyNumberFormat="1" applyFont="1" applyAlignment="1">
      <alignment horizontal="center" vertical="center"/>
    </xf>
    <xf numFmtId="0" fontId="10" fillId="0" borderId="0" xfId="0" applyFont="1"/>
    <xf numFmtId="17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2" fontId="12" fillId="0" borderId="1" xfId="0" applyNumberFormat="1" applyFont="1" applyBorder="1" applyAlignment="1">
      <alignment horizontal="center" vertical="center"/>
    </xf>
    <xf numFmtId="170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2" fontId="12" fillId="0" borderId="2" xfId="0" applyNumberFormat="1" applyFont="1" applyBorder="1" applyAlignment="1">
      <alignment horizontal="center" vertical="center"/>
    </xf>
    <xf numFmtId="170" fontId="12" fillId="0" borderId="0" xfId="0" applyNumberFormat="1" applyFont="1" applyAlignment="1">
      <alignment horizontal="left" vertical="center"/>
    </xf>
    <xf numFmtId="170" fontId="10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42" fontId="10" fillId="0" borderId="3" xfId="0" applyNumberFormat="1" applyFont="1" applyBorder="1"/>
    <xf numFmtId="0" fontId="10" fillId="0" borderId="3" xfId="0" applyFont="1" applyBorder="1"/>
    <xf numFmtId="0" fontId="2" fillId="0" borderId="0" xfId="1" applyNumberFormat="1" applyFont="1" applyAlignment="1">
      <alignment horizontal="center" vertical="center"/>
    </xf>
    <xf numFmtId="44" fontId="3" fillId="0" borderId="0" xfId="1" quotePrefix="1" applyNumberFormat="1" applyFont="1"/>
    <xf numFmtId="42" fontId="3" fillId="0" borderId="3" xfId="1" applyNumberFormat="1" applyFont="1" applyBorder="1"/>
    <xf numFmtId="171" fontId="10" fillId="0" borderId="0" xfId="0" applyNumberFormat="1" applyFont="1"/>
    <xf numFmtId="171" fontId="12" fillId="0" borderId="1" xfId="0" applyNumberFormat="1" applyFont="1" applyBorder="1" applyAlignment="1">
      <alignment horizontal="center" vertical="center"/>
    </xf>
    <xf numFmtId="171" fontId="12" fillId="0" borderId="2" xfId="0" applyNumberFormat="1" applyFont="1" applyBorder="1" applyAlignment="1">
      <alignment horizontal="center" vertical="center"/>
    </xf>
    <xf numFmtId="171" fontId="1" fillId="0" borderId="0" xfId="1" applyNumberFormat="1"/>
    <xf numFmtId="171" fontId="2" fillId="0" borderId="0" xfId="1" applyNumberFormat="1" applyFont="1"/>
    <xf numFmtId="171" fontId="3" fillId="0" borderId="0" xfId="1" applyNumberFormat="1" applyFont="1"/>
    <xf numFmtId="171" fontId="0" fillId="0" borderId="0" xfId="0" applyNumberFormat="1"/>
    <xf numFmtId="171" fontId="0" fillId="0" borderId="0" xfId="0" applyNumberFormat="1" applyFill="1" applyBorder="1"/>
    <xf numFmtId="44" fontId="3" fillId="0" borderId="9" xfId="1" applyNumberFormat="1" applyFont="1" applyFill="1" applyBorder="1" applyAlignment="1">
      <alignment horizontal="center"/>
    </xf>
    <xf numFmtId="44" fontId="3" fillId="0" borderId="16" xfId="1" applyNumberFormat="1" applyFont="1" applyFill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169" fontId="13" fillId="0" borderId="2" xfId="1" applyNumberFormat="1" applyFont="1" applyBorder="1" applyAlignment="1">
      <alignment horizontal="center"/>
    </xf>
    <xf numFmtId="42" fontId="3" fillId="0" borderId="3" xfId="0" applyNumberFormat="1" applyFont="1" applyFill="1" applyBorder="1" applyAlignment="1">
      <alignment vertical="center"/>
    </xf>
    <xf numFmtId="42" fontId="3" fillId="0" borderId="0" xfId="1" applyNumberFormat="1" applyFont="1" applyAlignment="1"/>
    <xf numFmtId="42" fontId="14" fillId="0" borderId="0" xfId="0" applyNumberFormat="1" applyFont="1"/>
    <xf numFmtId="0" fontId="2" fillId="0" borderId="0" xfId="1" applyFont="1" applyAlignment="1"/>
    <xf numFmtId="42" fontId="3" fillId="0" borderId="0" xfId="1" applyNumberFormat="1" applyFont="1" applyAlignment="1">
      <alignment horizontal="center"/>
    </xf>
    <xf numFmtId="42" fontId="3" fillId="0" borderId="0" xfId="1" applyNumberFormat="1" applyFont="1" applyFill="1" applyAlignment="1">
      <alignment horizontal="center"/>
    </xf>
    <xf numFmtId="0" fontId="3" fillId="0" borderId="0" xfId="1" applyFont="1" applyAlignment="1">
      <alignment horizontal="left"/>
    </xf>
    <xf numFmtId="42" fontId="1" fillId="0" borderId="0" xfId="1" applyNumberFormat="1" applyFont="1" applyFill="1" applyAlignment="1">
      <alignment horizontal="center"/>
    </xf>
    <xf numFmtId="42" fontId="1" fillId="0" borderId="0" xfId="1" applyNumberFormat="1" applyFont="1" applyAlignment="1">
      <alignment horizontal="center"/>
    </xf>
    <xf numFmtId="0" fontId="1" fillId="0" borderId="0" xfId="1" applyFont="1" applyAlignment="1">
      <alignment horizontal="left"/>
    </xf>
    <xf numFmtId="42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164" fontId="7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14"/>
  <sheetViews>
    <sheetView tabSelected="1" zoomScale="70" zoomScaleNormal="70" workbookViewId="0">
      <selection sqref="A1:E1"/>
    </sheetView>
  </sheetViews>
  <sheetFormatPr defaultRowHeight="15" x14ac:dyDescent="0.25"/>
  <cols>
    <col min="1" max="1" width="18.7109375" customWidth="1"/>
    <col min="2" max="2" width="72.85546875" customWidth="1"/>
    <col min="3" max="3" width="18.7109375" style="136" customWidth="1"/>
    <col min="4" max="5" width="18.7109375" style="66" customWidth="1"/>
    <col min="6" max="6" width="18.7109375" style="75" customWidth="1"/>
    <col min="7" max="7" width="18.7109375" style="66" hidden="1" customWidth="1"/>
    <col min="8" max="11" width="24.7109375" style="66" hidden="1" customWidth="1"/>
    <col min="12" max="15" width="24.7109375" hidden="1" customWidth="1"/>
    <col min="16" max="16" width="36.7109375" hidden="1" customWidth="1"/>
    <col min="17" max="17" width="25.28515625" hidden="1" customWidth="1"/>
    <col min="18" max="20" width="14.7109375" hidden="1" customWidth="1"/>
    <col min="21" max="23" width="12.7109375" hidden="1" customWidth="1"/>
    <col min="24" max="27" width="14.7109375" hidden="1" customWidth="1"/>
    <col min="28" max="28" width="14" hidden="1" customWidth="1"/>
    <col min="29" max="29" width="12.85546875" hidden="1" customWidth="1"/>
    <col min="30" max="30" width="13.140625" hidden="1" customWidth="1"/>
    <col min="31" max="31" width="19" hidden="1" customWidth="1"/>
    <col min="32" max="32" width="12.42578125" customWidth="1"/>
  </cols>
  <sheetData>
    <row r="1" spans="1:36" s="153" customFormat="1" ht="30" customHeight="1" x14ac:dyDescent="0.25">
      <c r="A1" s="159" t="s">
        <v>120</v>
      </c>
      <c r="B1" s="159"/>
      <c r="C1" s="159"/>
      <c r="D1" s="159"/>
      <c r="E1" s="159"/>
    </row>
    <row r="2" spans="1:36" s="153" customFormat="1" ht="30" customHeight="1" x14ac:dyDescent="0.25">
      <c r="A2" s="152" t="s">
        <v>150</v>
      </c>
      <c r="B2" s="152"/>
      <c r="C2" s="152"/>
      <c r="D2" s="152"/>
      <c r="E2" s="152"/>
    </row>
    <row r="3" spans="1:36" s="153" customFormat="1" ht="18" customHeight="1" x14ac:dyDescent="0.25">
      <c r="A3" s="154" t="s">
        <v>137</v>
      </c>
      <c r="B3" s="154"/>
      <c r="C3" s="154"/>
      <c r="D3" s="154"/>
      <c r="E3" s="154"/>
      <c r="F3" s="155"/>
      <c r="G3" s="156"/>
      <c r="H3" s="156"/>
      <c r="I3" s="156"/>
      <c r="J3" s="156"/>
      <c r="K3" s="156"/>
      <c r="L3" s="156"/>
      <c r="M3" s="156"/>
      <c r="N3" s="156"/>
      <c r="O3" s="156"/>
      <c r="P3" s="157"/>
      <c r="Q3" s="158" t="s">
        <v>0</v>
      </c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</row>
    <row r="4" spans="1:36" ht="23.25" customHeight="1" thickBot="1" x14ac:dyDescent="0.4">
      <c r="A4" s="114"/>
      <c r="B4" s="115"/>
      <c r="C4" s="130"/>
      <c r="D4" s="95"/>
      <c r="E4" s="91"/>
      <c r="F4" s="91"/>
      <c r="G4" s="82"/>
      <c r="H4" s="82"/>
      <c r="I4" s="82"/>
      <c r="J4" s="82"/>
      <c r="K4" s="82"/>
      <c r="L4" s="82"/>
      <c r="M4" s="82"/>
      <c r="N4" s="82"/>
      <c r="O4" s="82"/>
      <c r="P4" s="1"/>
      <c r="Q4" s="145" t="s">
        <v>141</v>
      </c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</row>
    <row r="5" spans="1:36" ht="18.75" customHeight="1" thickBot="1" x14ac:dyDescent="0.3">
      <c r="A5" s="116" t="s">
        <v>71</v>
      </c>
      <c r="B5" s="117" t="s">
        <v>73</v>
      </c>
      <c r="C5" s="131" t="s">
        <v>10</v>
      </c>
      <c r="D5" s="118" t="s">
        <v>11</v>
      </c>
      <c r="E5" s="140" t="s">
        <v>81</v>
      </c>
      <c r="F5" s="92"/>
      <c r="G5" s="83"/>
      <c r="H5" s="83"/>
      <c r="I5" s="83"/>
      <c r="J5" s="83"/>
      <c r="K5" s="83"/>
      <c r="L5" s="83"/>
      <c r="M5" s="83"/>
      <c r="N5" s="83"/>
      <c r="O5" s="83"/>
      <c r="P5" s="1"/>
      <c r="Q5" s="2"/>
      <c r="R5" s="23"/>
      <c r="S5" s="23"/>
      <c r="T5" s="23"/>
      <c r="U5" s="23"/>
      <c r="V5" s="24"/>
      <c r="W5" s="25"/>
      <c r="X5" s="24"/>
      <c r="Y5" s="26"/>
      <c r="Z5" s="26"/>
      <c r="AA5" s="27"/>
      <c r="AB5" s="27"/>
      <c r="AC5" s="27"/>
      <c r="AD5" s="31"/>
    </row>
    <row r="6" spans="1:36" ht="16.5" thickBot="1" x14ac:dyDescent="0.3">
      <c r="A6" s="119" t="s">
        <v>72</v>
      </c>
      <c r="B6" s="120"/>
      <c r="C6" s="132" t="s">
        <v>118</v>
      </c>
      <c r="D6" s="121" t="s">
        <v>136</v>
      </c>
      <c r="E6" s="141" t="s">
        <v>138</v>
      </c>
      <c r="F6" s="41"/>
      <c r="G6" s="84"/>
      <c r="H6" s="84"/>
      <c r="I6" s="84"/>
      <c r="J6" s="84"/>
      <c r="K6" s="84"/>
      <c r="L6" s="84"/>
      <c r="M6" s="84"/>
      <c r="N6" s="84"/>
      <c r="O6" s="84"/>
      <c r="P6" s="1"/>
      <c r="Q6" s="5"/>
      <c r="R6" s="6"/>
      <c r="S6" s="7" t="s">
        <v>1</v>
      </c>
      <c r="T6" s="8" t="s">
        <v>2</v>
      </c>
      <c r="U6" s="9" t="s">
        <v>3</v>
      </c>
      <c r="V6" s="9" t="s">
        <v>4</v>
      </c>
      <c r="W6" s="9" t="s">
        <v>5</v>
      </c>
      <c r="X6" s="7" t="s">
        <v>6</v>
      </c>
      <c r="Y6" s="10" t="s">
        <v>7</v>
      </c>
      <c r="Z6" s="10" t="s">
        <v>74</v>
      </c>
      <c r="AA6" s="28" t="s">
        <v>8</v>
      </c>
      <c r="AB6" s="28"/>
      <c r="AC6" s="33" t="s">
        <v>9</v>
      </c>
      <c r="AD6" s="33" t="s">
        <v>122</v>
      </c>
    </row>
    <row r="7" spans="1:36" ht="16.5" thickBot="1" x14ac:dyDescent="0.3">
      <c r="A7" s="114"/>
      <c r="B7" s="115"/>
      <c r="C7" s="130"/>
      <c r="D7" s="95"/>
      <c r="E7" s="108"/>
      <c r="F7" s="93"/>
      <c r="G7" s="93"/>
      <c r="H7" s="93"/>
      <c r="I7" s="93"/>
      <c r="J7" s="93"/>
      <c r="K7" s="93"/>
      <c r="L7" s="93"/>
      <c r="M7" s="93"/>
      <c r="N7" s="93"/>
      <c r="O7" s="93"/>
      <c r="P7" s="1"/>
      <c r="Q7" s="11" t="s">
        <v>12</v>
      </c>
      <c r="R7" s="12" t="s">
        <v>13</v>
      </c>
      <c r="S7" s="13" t="s">
        <v>14</v>
      </c>
      <c r="T7" s="14" t="s">
        <v>14</v>
      </c>
      <c r="U7" s="15" t="s">
        <v>15</v>
      </c>
      <c r="V7" s="15" t="s">
        <v>16</v>
      </c>
      <c r="W7" s="15"/>
      <c r="X7" s="13" t="s">
        <v>17</v>
      </c>
      <c r="Y7" s="16" t="s">
        <v>18</v>
      </c>
      <c r="Z7" s="16" t="s">
        <v>75</v>
      </c>
      <c r="AA7" s="29" t="s">
        <v>19</v>
      </c>
      <c r="AB7" s="29"/>
      <c r="AC7" s="34" t="s">
        <v>20</v>
      </c>
      <c r="AD7" s="34" t="s">
        <v>102</v>
      </c>
    </row>
    <row r="8" spans="1:36" ht="15.75" x14ac:dyDescent="0.25">
      <c r="A8" s="122" t="s">
        <v>23</v>
      </c>
      <c r="B8" s="115"/>
      <c r="C8" s="130"/>
      <c r="D8" s="95"/>
      <c r="E8" s="108"/>
      <c r="F8" s="93"/>
      <c r="G8" s="93"/>
      <c r="H8" s="93"/>
      <c r="I8" s="93"/>
      <c r="J8" s="93"/>
      <c r="K8" s="93"/>
      <c r="L8" s="93"/>
      <c r="M8" s="93"/>
      <c r="N8" s="93"/>
      <c r="O8" s="93"/>
      <c r="P8" s="1"/>
      <c r="Q8" s="45"/>
      <c r="R8" s="46"/>
      <c r="S8" s="47"/>
      <c r="T8" s="48"/>
      <c r="U8" s="49"/>
      <c r="V8" s="49"/>
      <c r="W8" s="49"/>
      <c r="X8" s="47"/>
      <c r="Y8" s="50"/>
      <c r="Z8" s="50"/>
      <c r="AA8" s="51"/>
      <c r="AB8" s="51"/>
      <c r="AC8" s="52"/>
      <c r="AD8" s="53"/>
    </row>
    <row r="9" spans="1:36" ht="15.75" x14ac:dyDescent="0.25">
      <c r="A9" s="123"/>
      <c r="B9" s="124" t="s">
        <v>115</v>
      </c>
      <c r="C9" s="125">
        <f>D43</f>
        <v>4465991.9000000004</v>
      </c>
      <c r="D9" s="125">
        <f>C36</f>
        <v>4919356.57</v>
      </c>
      <c r="E9" s="142">
        <f>D36</f>
        <v>3814369.7418000004</v>
      </c>
      <c r="F9" s="66"/>
      <c r="J9" s="85"/>
      <c r="K9" s="85"/>
      <c r="L9" s="85"/>
      <c r="M9" s="85"/>
      <c r="N9" s="85"/>
      <c r="O9" s="85"/>
      <c r="P9" s="37">
        <v>1</v>
      </c>
      <c r="Q9" s="54">
        <v>89</v>
      </c>
      <c r="R9" s="55" t="s">
        <v>26</v>
      </c>
      <c r="S9" s="56">
        <v>28289</v>
      </c>
      <c r="T9" s="57">
        <v>37690</v>
      </c>
      <c r="U9" s="58">
        <v>18503</v>
      </c>
      <c r="V9" s="68">
        <f t="shared" ref="V9:V31" ca="1" si="0">TODAY()</f>
        <v>44895</v>
      </c>
      <c r="W9" s="69">
        <f ca="1">DATEDIF(U9,TODAY(),"Y")</f>
        <v>72</v>
      </c>
      <c r="X9" s="56" t="s">
        <v>22</v>
      </c>
      <c r="Y9" s="59">
        <v>25</v>
      </c>
      <c r="Z9" s="138">
        <v>74.5</v>
      </c>
      <c r="AA9" s="138">
        <f>Y9*Z9</f>
        <v>1862.5</v>
      </c>
      <c r="AB9" s="138">
        <f>AA9*12</f>
        <v>22350</v>
      </c>
      <c r="AC9" s="43"/>
      <c r="AD9" s="60"/>
      <c r="AF9" s="113"/>
      <c r="AI9" s="67"/>
      <c r="AJ9" s="67"/>
    </row>
    <row r="10" spans="1:36" ht="15.75" x14ac:dyDescent="0.25">
      <c r="A10" s="114"/>
      <c r="B10" s="115"/>
      <c r="C10" s="95"/>
      <c r="D10" s="95"/>
      <c r="E10" s="103"/>
      <c r="F10" s="66"/>
      <c r="I10" s="149" t="s">
        <v>85</v>
      </c>
      <c r="J10" s="150" t="s">
        <v>85</v>
      </c>
      <c r="K10" s="85"/>
      <c r="L10" s="85"/>
      <c r="M10" s="85"/>
      <c r="N10" s="85"/>
      <c r="O10" s="85"/>
      <c r="P10" s="37">
        <v>2</v>
      </c>
      <c r="Q10" s="54">
        <v>100</v>
      </c>
      <c r="R10" s="55" t="s">
        <v>33</v>
      </c>
      <c r="S10" s="56">
        <v>29290</v>
      </c>
      <c r="T10" s="57">
        <v>38786</v>
      </c>
      <c r="U10" s="58">
        <v>20495</v>
      </c>
      <c r="V10" s="68">
        <f t="shared" ca="1" si="0"/>
        <v>44895</v>
      </c>
      <c r="W10" s="69">
        <f ca="1">DATEDIF(U10,TODAY(),"Y")</f>
        <v>66</v>
      </c>
      <c r="X10" s="56" t="s">
        <v>22</v>
      </c>
      <c r="Y10" s="59">
        <v>25</v>
      </c>
      <c r="Z10" s="138">
        <v>74.5</v>
      </c>
      <c r="AA10" s="138">
        <f>Y10*Z10</f>
        <v>1862.5</v>
      </c>
      <c r="AB10" s="138">
        <f t="shared" ref="AB10:AB16" si="1">AA10*12</f>
        <v>22350</v>
      </c>
      <c r="AC10" s="43"/>
      <c r="AD10" s="60"/>
    </row>
    <row r="11" spans="1:36" ht="15.75" x14ac:dyDescent="0.25">
      <c r="A11" s="123"/>
      <c r="B11" s="124" t="s">
        <v>29</v>
      </c>
      <c r="C11" s="125"/>
      <c r="D11" s="125">
        <v>0</v>
      </c>
      <c r="E11" s="142"/>
      <c r="F11" s="107"/>
      <c r="G11" s="41"/>
      <c r="H11" s="95"/>
      <c r="I11" s="149" t="s">
        <v>135</v>
      </c>
      <c r="J11" s="151" t="s">
        <v>148</v>
      </c>
      <c r="L11" s="66"/>
      <c r="M11" s="66"/>
      <c r="N11" s="66"/>
      <c r="O11" s="66"/>
      <c r="P11" s="37">
        <v>3</v>
      </c>
      <c r="Q11" s="54">
        <v>190</v>
      </c>
      <c r="R11" s="55" t="s">
        <v>21</v>
      </c>
      <c r="S11" s="56">
        <v>32552</v>
      </c>
      <c r="T11" s="57">
        <v>39856</v>
      </c>
      <c r="U11" s="58">
        <v>19540</v>
      </c>
      <c r="V11" s="68">
        <f ca="1">TODAY()</f>
        <v>44895</v>
      </c>
      <c r="W11" s="69">
        <f ca="1">DATEDIF(U11,TODAY(),"Y")</f>
        <v>69</v>
      </c>
      <c r="X11" s="56" t="s">
        <v>22</v>
      </c>
      <c r="Y11" s="59">
        <v>23</v>
      </c>
      <c r="Z11" s="138">
        <v>74.5</v>
      </c>
      <c r="AA11" s="138">
        <f>Y11*Z11</f>
        <v>1713.5</v>
      </c>
      <c r="AB11" s="138">
        <f t="shared" si="1"/>
        <v>20562</v>
      </c>
      <c r="AC11" s="43"/>
      <c r="AD11" s="60"/>
      <c r="AF11" s="113"/>
    </row>
    <row r="12" spans="1:36" ht="15.75" x14ac:dyDescent="0.25">
      <c r="A12" s="123">
        <v>311</v>
      </c>
      <c r="B12" s="126" t="s">
        <v>31</v>
      </c>
      <c r="C12" s="125">
        <v>0</v>
      </c>
      <c r="D12" s="125">
        <v>0</v>
      </c>
      <c r="E12" s="129">
        <v>0</v>
      </c>
      <c r="F12" s="70"/>
      <c r="G12" s="41" t="s">
        <v>31</v>
      </c>
      <c r="H12" s="95"/>
      <c r="I12" s="41">
        <f>M77</f>
        <v>0</v>
      </c>
      <c r="J12" s="41">
        <f t="shared" ref="J12:J21" si="2">O77</f>
        <v>0</v>
      </c>
      <c r="L12" s="66"/>
      <c r="M12" s="66"/>
      <c r="N12" s="66"/>
      <c r="O12" s="66"/>
      <c r="P12" s="37">
        <v>4</v>
      </c>
      <c r="Q12" s="54">
        <v>222</v>
      </c>
      <c r="R12" s="55" t="s">
        <v>24</v>
      </c>
      <c r="S12" s="56">
        <v>33826</v>
      </c>
      <c r="T12" s="57">
        <v>41131</v>
      </c>
      <c r="U12" s="58">
        <v>20665</v>
      </c>
      <c r="V12" s="68">
        <f t="shared" ca="1" si="0"/>
        <v>44895</v>
      </c>
      <c r="W12" s="69">
        <f t="shared" ref="W12:W13" ca="1" si="3">DATEDIF(U12,TODAY(),"Y")</f>
        <v>66</v>
      </c>
      <c r="X12" s="56" t="s">
        <v>22</v>
      </c>
      <c r="Y12" s="59">
        <v>20</v>
      </c>
      <c r="Z12" s="138">
        <v>74.5</v>
      </c>
      <c r="AA12" s="138">
        <f>Y12*Z12</f>
        <v>1490</v>
      </c>
      <c r="AB12" s="138">
        <f t="shared" si="1"/>
        <v>17880</v>
      </c>
      <c r="AC12" s="43"/>
      <c r="AD12" s="60"/>
    </row>
    <row r="13" spans="1:36" ht="15.75" x14ac:dyDescent="0.25">
      <c r="A13" s="123">
        <v>311.2</v>
      </c>
      <c r="B13" s="126" t="s">
        <v>76</v>
      </c>
      <c r="C13" s="125">
        <v>0</v>
      </c>
      <c r="D13" s="125">
        <v>0</v>
      </c>
      <c r="E13" s="142">
        <v>0</v>
      </c>
      <c r="F13" s="107"/>
      <c r="G13" s="41" t="s">
        <v>76</v>
      </c>
      <c r="H13" s="95"/>
      <c r="I13" s="41">
        <f t="shared" ref="I13:I21" si="4">M78</f>
        <v>0</v>
      </c>
      <c r="J13" s="41">
        <f t="shared" si="2"/>
        <v>0</v>
      </c>
      <c r="K13" s="1"/>
      <c r="L13" s="1"/>
      <c r="M13" s="1"/>
      <c r="N13" s="1"/>
      <c r="O13" s="1"/>
      <c r="P13" s="37">
        <v>5</v>
      </c>
      <c r="Q13" s="54">
        <v>55</v>
      </c>
      <c r="R13" s="55" t="s">
        <v>27</v>
      </c>
      <c r="S13" s="56">
        <v>24880</v>
      </c>
      <c r="T13" s="57">
        <v>32181</v>
      </c>
      <c r="U13" s="58">
        <v>15465</v>
      </c>
      <c r="V13" s="68">
        <f t="shared" ca="1" si="0"/>
        <v>44895</v>
      </c>
      <c r="W13" s="69">
        <f t="shared" ca="1" si="3"/>
        <v>80</v>
      </c>
      <c r="X13" s="56" t="s">
        <v>28</v>
      </c>
      <c r="Y13" s="59">
        <v>20</v>
      </c>
      <c r="Z13" s="138">
        <v>37.25</v>
      </c>
      <c r="AA13" s="138">
        <f>(Y13*Z13)</f>
        <v>745</v>
      </c>
      <c r="AB13" s="138">
        <f t="shared" si="1"/>
        <v>8940</v>
      </c>
      <c r="AC13" s="43"/>
      <c r="AD13" s="60"/>
    </row>
    <row r="14" spans="1:36" ht="15.75" x14ac:dyDescent="0.25">
      <c r="A14" s="123">
        <v>330</v>
      </c>
      <c r="B14" s="126" t="s">
        <v>110</v>
      </c>
      <c r="C14" s="125">
        <v>0</v>
      </c>
      <c r="D14" s="125">
        <v>0</v>
      </c>
      <c r="E14" s="142">
        <v>0</v>
      </c>
      <c r="F14" s="107"/>
      <c r="G14" s="41" t="s">
        <v>111</v>
      </c>
      <c r="H14" s="95"/>
      <c r="I14" s="41">
        <f t="shared" si="4"/>
        <v>0</v>
      </c>
      <c r="J14" s="41">
        <f t="shared" si="2"/>
        <v>0</v>
      </c>
      <c r="K14" s="41"/>
      <c r="L14" s="41"/>
      <c r="M14" s="41"/>
      <c r="N14" s="41"/>
      <c r="O14" s="41"/>
      <c r="P14" s="37">
        <v>6</v>
      </c>
      <c r="Q14" s="54">
        <v>157</v>
      </c>
      <c r="R14" s="55" t="s">
        <v>30</v>
      </c>
      <c r="S14" s="56">
        <v>31334</v>
      </c>
      <c r="T14" s="57">
        <v>39004</v>
      </c>
      <c r="U14" s="58">
        <v>20614</v>
      </c>
      <c r="V14" s="68">
        <f t="shared" ca="1" si="0"/>
        <v>44895</v>
      </c>
      <c r="W14" s="69">
        <f ca="1">DATEDIF(U14,TODAY(),"Y")</f>
        <v>66</v>
      </c>
      <c r="X14" s="56" t="s">
        <v>22</v>
      </c>
      <c r="Y14" s="59">
        <v>20</v>
      </c>
      <c r="Z14" s="138">
        <v>74.5</v>
      </c>
      <c r="AA14" s="138">
        <f>Y14*Z14</f>
        <v>1490</v>
      </c>
      <c r="AB14" s="138">
        <f t="shared" si="1"/>
        <v>17880</v>
      </c>
      <c r="AC14" s="43"/>
      <c r="AD14" s="60"/>
    </row>
    <row r="15" spans="1:36" ht="15.75" x14ac:dyDescent="0.25">
      <c r="A15" s="123">
        <v>334</v>
      </c>
      <c r="B15" s="126" t="s">
        <v>32</v>
      </c>
      <c r="C15" s="125">
        <v>0</v>
      </c>
      <c r="D15" s="125">
        <v>0</v>
      </c>
      <c r="E15" s="142">
        <v>0</v>
      </c>
      <c r="F15" s="107"/>
      <c r="G15" s="41" t="s">
        <v>32</v>
      </c>
      <c r="H15" s="95"/>
      <c r="I15" s="41">
        <f t="shared" si="4"/>
        <v>0</v>
      </c>
      <c r="J15" s="41">
        <f t="shared" si="2"/>
        <v>0</v>
      </c>
      <c r="K15" s="41"/>
      <c r="L15" s="41"/>
      <c r="M15" s="41"/>
      <c r="N15" s="41"/>
      <c r="O15" s="41"/>
      <c r="P15" s="37">
        <v>7</v>
      </c>
      <c r="Q15" s="61">
        <v>263</v>
      </c>
      <c r="R15" s="55" t="s">
        <v>42</v>
      </c>
      <c r="S15" s="56">
        <v>35254</v>
      </c>
      <c r="T15" s="57">
        <v>42559</v>
      </c>
      <c r="U15" s="58">
        <v>26109</v>
      </c>
      <c r="V15" s="68">
        <f t="shared" ca="1" si="0"/>
        <v>44895</v>
      </c>
      <c r="W15" s="69">
        <f ca="1">DATEDIF(U15,TODAY(),"Y")</f>
        <v>51</v>
      </c>
      <c r="X15" s="56" t="s">
        <v>22</v>
      </c>
      <c r="Y15" s="59">
        <v>20</v>
      </c>
      <c r="Z15" s="138">
        <v>74.5</v>
      </c>
      <c r="AA15" s="138">
        <f>Y15*Z15</f>
        <v>1490</v>
      </c>
      <c r="AB15" s="138">
        <f t="shared" si="1"/>
        <v>17880</v>
      </c>
      <c r="AC15" s="43"/>
      <c r="AD15" s="44"/>
    </row>
    <row r="16" spans="1:36" ht="15.75" x14ac:dyDescent="0.25">
      <c r="A16" s="123">
        <v>335</v>
      </c>
      <c r="B16" s="126" t="s">
        <v>41</v>
      </c>
      <c r="C16" s="125">
        <v>22592.89</v>
      </c>
      <c r="D16" s="125">
        <v>20966.758399999999</v>
      </c>
      <c r="E16" s="125">
        <v>20966.758399999999</v>
      </c>
      <c r="F16" s="107"/>
      <c r="G16" s="41" t="s">
        <v>41</v>
      </c>
      <c r="H16" s="95"/>
      <c r="I16" s="41">
        <f t="shared" si="4"/>
        <v>22175.84</v>
      </c>
      <c r="J16" s="41">
        <f t="shared" si="2"/>
        <v>20966.758399999999</v>
      </c>
      <c r="K16" s="41"/>
      <c r="L16" s="41"/>
      <c r="M16" s="41"/>
      <c r="N16" s="41"/>
      <c r="O16" s="41"/>
      <c r="P16" s="37">
        <v>8</v>
      </c>
      <c r="Q16" s="54">
        <v>282</v>
      </c>
      <c r="R16" s="55" t="s">
        <v>45</v>
      </c>
      <c r="S16" s="56">
        <v>36108</v>
      </c>
      <c r="T16" s="57">
        <v>43413</v>
      </c>
      <c r="U16" s="58">
        <v>25075</v>
      </c>
      <c r="V16" s="68">
        <f t="shared" ca="1" si="0"/>
        <v>44895</v>
      </c>
      <c r="W16" s="69">
        <f ca="1">DATEDIF(U16,TODAY(),"Y")</f>
        <v>54</v>
      </c>
      <c r="X16" s="57" t="s">
        <v>22</v>
      </c>
      <c r="Y16" s="59">
        <v>20</v>
      </c>
      <c r="Z16" s="138">
        <v>74.5</v>
      </c>
      <c r="AA16" s="138">
        <f>Y16*Z16</f>
        <v>1490</v>
      </c>
      <c r="AB16" s="138">
        <f t="shared" si="1"/>
        <v>17880</v>
      </c>
      <c r="AC16" s="63"/>
      <c r="AD16" s="44"/>
      <c r="AF16" s="113"/>
    </row>
    <row r="17" spans="1:32" ht="15.75" x14ac:dyDescent="0.25">
      <c r="A17" s="123">
        <v>336</v>
      </c>
      <c r="B17" s="126" t="s">
        <v>39</v>
      </c>
      <c r="C17" s="125">
        <f>D57</f>
        <v>12702.08</v>
      </c>
      <c r="D17" s="125">
        <v>14350.859600000002</v>
      </c>
      <c r="E17" s="125">
        <v>14350.859600000002</v>
      </c>
      <c r="F17" s="107"/>
      <c r="G17" s="41" t="s">
        <v>39</v>
      </c>
      <c r="H17" s="95"/>
      <c r="I17" s="41">
        <f t="shared" si="4"/>
        <v>12701.84</v>
      </c>
      <c r="J17" s="41">
        <f t="shared" si="2"/>
        <v>14350.859600000002</v>
      </c>
      <c r="K17" s="41"/>
      <c r="L17" s="41"/>
      <c r="M17" s="41"/>
      <c r="N17" s="41"/>
      <c r="O17" s="41"/>
      <c r="P17" s="37">
        <v>9</v>
      </c>
      <c r="Q17" s="62" t="s">
        <v>51</v>
      </c>
      <c r="R17" s="55" t="s">
        <v>52</v>
      </c>
      <c r="S17" s="56">
        <v>36507</v>
      </c>
      <c r="T17" s="57">
        <v>44658</v>
      </c>
      <c r="U17" s="58">
        <v>29417</v>
      </c>
      <c r="V17" s="68">
        <f t="shared" ca="1" si="0"/>
        <v>44895</v>
      </c>
      <c r="W17" s="69">
        <f ca="1">DATEDIF(U17,TODAY(),"Y")</f>
        <v>42</v>
      </c>
      <c r="X17" s="56" t="s">
        <v>149</v>
      </c>
      <c r="Y17" s="59">
        <v>22</v>
      </c>
      <c r="Z17" s="138">
        <v>74.5</v>
      </c>
      <c r="AA17" s="138"/>
      <c r="AB17" s="138"/>
      <c r="AC17" s="43">
        <v>1490</v>
      </c>
      <c r="AD17" s="44"/>
      <c r="AF17" s="113"/>
    </row>
    <row r="18" spans="1:32" ht="15.75" x14ac:dyDescent="0.25">
      <c r="A18" s="123">
        <v>337</v>
      </c>
      <c r="B18" s="126" t="s">
        <v>43</v>
      </c>
      <c r="C18" s="125">
        <f t="shared" ref="C18:C21" si="5">H83</f>
        <v>-123.57</v>
      </c>
      <c r="D18" s="125">
        <v>2045.7395000000001</v>
      </c>
      <c r="E18" s="125">
        <v>2045.7395000000001</v>
      </c>
      <c r="F18" s="107"/>
      <c r="G18" s="41" t="s">
        <v>43</v>
      </c>
      <c r="H18" s="95"/>
      <c r="I18" s="41">
        <f t="shared" si="4"/>
        <v>2558.84</v>
      </c>
      <c r="J18" s="41">
        <f t="shared" si="2"/>
        <v>2045.7395000000001</v>
      </c>
      <c r="K18" s="41"/>
      <c r="L18" s="41"/>
      <c r="M18" s="41"/>
      <c r="N18" s="41"/>
      <c r="O18" s="41"/>
      <c r="P18" s="37">
        <v>10</v>
      </c>
      <c r="Q18" s="54">
        <v>283</v>
      </c>
      <c r="R18" s="55" t="s">
        <v>36</v>
      </c>
      <c r="S18" s="56">
        <v>36171</v>
      </c>
      <c r="T18" s="57">
        <v>36997</v>
      </c>
      <c r="U18" s="58">
        <v>19009</v>
      </c>
      <c r="V18" s="68">
        <f t="shared" ca="1" si="0"/>
        <v>44895</v>
      </c>
      <c r="W18" s="69">
        <f t="shared" ref="W18:W22" ca="1" si="6">DATEDIF(U18,TODAY(),"Y")</f>
        <v>70</v>
      </c>
      <c r="X18" s="56" t="s">
        <v>28</v>
      </c>
      <c r="Y18" s="59">
        <v>18</v>
      </c>
      <c r="Z18" s="138">
        <v>37.25</v>
      </c>
      <c r="AA18" s="138">
        <f>(Y18*Z18)</f>
        <v>670.5</v>
      </c>
      <c r="AB18" s="138">
        <f t="shared" ref="AB18:AB31" si="7">AA18*12</f>
        <v>8046</v>
      </c>
      <c r="AC18" s="43"/>
      <c r="AD18" s="60"/>
    </row>
    <row r="19" spans="1:32" ht="15.75" x14ac:dyDescent="0.25">
      <c r="A19" s="123">
        <v>338</v>
      </c>
      <c r="B19" s="126" t="s">
        <v>34</v>
      </c>
      <c r="C19" s="125">
        <f t="shared" si="5"/>
        <v>14329.87</v>
      </c>
      <c r="D19" s="125">
        <v>3905.0396000000001</v>
      </c>
      <c r="E19" s="125">
        <v>3905.0396000000001</v>
      </c>
      <c r="F19" s="107"/>
      <c r="G19" s="41" t="s">
        <v>34</v>
      </c>
      <c r="H19" s="95"/>
      <c r="I19" s="41">
        <f t="shared" si="4"/>
        <v>-3047.26</v>
      </c>
      <c r="J19" s="41">
        <f t="shared" si="2"/>
        <v>3905.0396000000001</v>
      </c>
      <c r="K19" s="41"/>
      <c r="L19" s="41"/>
      <c r="M19" s="41"/>
      <c r="N19" s="41"/>
      <c r="O19" s="41"/>
      <c r="P19" s="37">
        <v>11</v>
      </c>
      <c r="Q19" s="62" t="s">
        <v>80</v>
      </c>
      <c r="R19" s="55" t="s">
        <v>79</v>
      </c>
      <c r="S19" s="56">
        <v>36013</v>
      </c>
      <c r="T19" s="57">
        <v>43009</v>
      </c>
      <c r="U19" s="58">
        <v>24111</v>
      </c>
      <c r="V19" s="68">
        <f t="shared" ca="1" si="0"/>
        <v>44895</v>
      </c>
      <c r="W19" s="69">
        <f ca="1">DATEDIF(U19,TODAY(),"Y")</f>
        <v>56</v>
      </c>
      <c r="X19" s="57" t="s">
        <v>22</v>
      </c>
      <c r="Y19" s="64">
        <v>18</v>
      </c>
      <c r="Z19" s="138">
        <v>74.5</v>
      </c>
      <c r="AA19" s="138">
        <f t="shared" ref="AA19:AA31" si="8">Y19*Z19</f>
        <v>1341</v>
      </c>
      <c r="AB19" s="138">
        <f t="shared" si="7"/>
        <v>16092</v>
      </c>
      <c r="AC19" s="63"/>
      <c r="AD19" s="44"/>
    </row>
    <row r="20" spans="1:32" ht="15.75" x14ac:dyDescent="0.25">
      <c r="A20" s="123">
        <v>348</v>
      </c>
      <c r="B20" s="126" t="s">
        <v>35</v>
      </c>
      <c r="C20" s="125">
        <f t="shared" si="5"/>
        <v>365890.09</v>
      </c>
      <c r="D20" s="125">
        <v>107947.18900000001</v>
      </c>
      <c r="E20" s="125">
        <v>107947.18900000001</v>
      </c>
      <c r="F20" s="107"/>
      <c r="G20" s="41" t="s">
        <v>35</v>
      </c>
      <c r="H20" s="95"/>
      <c r="I20" s="41">
        <f t="shared" si="4"/>
        <v>120437.78</v>
      </c>
      <c r="J20" s="41">
        <f t="shared" si="2"/>
        <v>107947.18900000001</v>
      </c>
      <c r="K20" s="41"/>
      <c r="L20" s="41"/>
      <c r="M20" s="41"/>
      <c r="N20" s="41"/>
      <c r="O20" s="41"/>
      <c r="P20" s="37">
        <v>12</v>
      </c>
      <c r="Q20" s="54">
        <v>201</v>
      </c>
      <c r="R20" s="55" t="s">
        <v>38</v>
      </c>
      <c r="S20" s="56">
        <v>33035</v>
      </c>
      <c r="T20" s="57">
        <v>39447</v>
      </c>
      <c r="U20" s="58">
        <v>15633</v>
      </c>
      <c r="V20" s="68">
        <f t="shared" ca="1" si="0"/>
        <v>44895</v>
      </c>
      <c r="W20" s="69">
        <f t="shared" ca="1" si="6"/>
        <v>80</v>
      </c>
      <c r="X20" s="56" t="s">
        <v>22</v>
      </c>
      <c r="Y20" s="59">
        <v>17</v>
      </c>
      <c r="Z20" s="138">
        <v>74.5</v>
      </c>
      <c r="AA20" s="138">
        <f t="shared" si="8"/>
        <v>1266.5</v>
      </c>
      <c r="AB20" s="138">
        <f t="shared" si="7"/>
        <v>15198</v>
      </c>
      <c r="AC20" s="43"/>
      <c r="AD20" s="60"/>
    </row>
    <row r="21" spans="1:32" ht="15.75" x14ac:dyDescent="0.25">
      <c r="A21" s="123">
        <v>355</v>
      </c>
      <c r="B21" s="126" t="s">
        <v>37</v>
      </c>
      <c r="C21" s="125">
        <f t="shared" si="5"/>
        <v>272535.23</v>
      </c>
      <c r="D21" s="125">
        <v>-914592.9338</v>
      </c>
      <c r="E21" s="125">
        <v>-914592.9338</v>
      </c>
      <c r="F21" s="107"/>
      <c r="G21" s="41" t="s">
        <v>37</v>
      </c>
      <c r="H21" s="95"/>
      <c r="I21" s="41">
        <f t="shared" si="4"/>
        <v>-1064215.54</v>
      </c>
      <c r="J21" s="41">
        <f t="shared" si="2"/>
        <v>-914592.9338</v>
      </c>
      <c r="K21" s="41"/>
      <c r="L21" s="41"/>
      <c r="M21" s="41"/>
      <c r="N21" s="41"/>
      <c r="O21" s="41"/>
      <c r="P21" s="37">
        <v>13</v>
      </c>
      <c r="Q21" s="54">
        <v>84</v>
      </c>
      <c r="R21" s="55" t="s">
        <v>40</v>
      </c>
      <c r="S21" s="56">
        <v>27827</v>
      </c>
      <c r="T21" s="57">
        <v>34344</v>
      </c>
      <c r="U21" s="58">
        <v>16512</v>
      </c>
      <c r="V21" s="68">
        <f t="shared" ca="1" si="0"/>
        <v>44895</v>
      </c>
      <c r="W21" s="69">
        <f t="shared" ca="1" si="6"/>
        <v>77</v>
      </c>
      <c r="X21" s="56" t="s">
        <v>22</v>
      </c>
      <c r="Y21" s="59">
        <v>17</v>
      </c>
      <c r="Z21" s="138">
        <v>74.5</v>
      </c>
      <c r="AA21" s="138">
        <f t="shared" si="8"/>
        <v>1266.5</v>
      </c>
      <c r="AB21" s="138">
        <f t="shared" si="7"/>
        <v>15198</v>
      </c>
      <c r="AC21" s="43"/>
      <c r="AD21" s="60"/>
    </row>
    <row r="22" spans="1:32" ht="15.75" x14ac:dyDescent="0.25">
      <c r="A22" s="114"/>
      <c r="B22" s="115"/>
      <c r="C22" s="95"/>
      <c r="D22" s="95"/>
      <c r="E22" s="107"/>
      <c r="F22" s="107"/>
      <c r="K22" s="41"/>
      <c r="L22" s="41"/>
      <c r="M22" s="41"/>
      <c r="N22" s="41"/>
      <c r="O22" s="41"/>
      <c r="P22" s="37">
        <v>14</v>
      </c>
      <c r="Q22" s="54">
        <v>164</v>
      </c>
      <c r="R22" s="55" t="s">
        <v>44</v>
      </c>
      <c r="S22" s="56">
        <v>31789</v>
      </c>
      <c r="T22" s="57">
        <v>31936</v>
      </c>
      <c r="U22" s="58">
        <v>17385</v>
      </c>
      <c r="V22" s="68">
        <f t="shared" ca="1" si="0"/>
        <v>44895</v>
      </c>
      <c r="W22" s="69">
        <f t="shared" ca="1" si="6"/>
        <v>75</v>
      </c>
      <c r="X22" s="56" t="s">
        <v>22</v>
      </c>
      <c r="Y22" s="59">
        <v>15</v>
      </c>
      <c r="Z22" s="138">
        <v>74.5</v>
      </c>
      <c r="AA22" s="138">
        <f t="shared" si="8"/>
        <v>1117.5</v>
      </c>
      <c r="AB22" s="138">
        <f t="shared" si="7"/>
        <v>13410</v>
      </c>
      <c r="AC22" s="43"/>
      <c r="AD22" s="60"/>
    </row>
    <row r="23" spans="1:32" ht="15.75" x14ac:dyDescent="0.25">
      <c r="A23" s="123"/>
      <c r="B23" s="124" t="s">
        <v>46</v>
      </c>
      <c r="C23" s="125">
        <f t="shared" ref="C23:E23" si="9">SUM(C12:C21)</f>
        <v>687926.59000000008</v>
      </c>
      <c r="D23" s="125">
        <f t="shared" si="9"/>
        <v>-765377.34770000004</v>
      </c>
      <c r="E23" s="125">
        <f t="shared" si="9"/>
        <v>-765377.34770000004</v>
      </c>
      <c r="F23" s="107"/>
      <c r="K23" s="41"/>
      <c r="L23" s="41"/>
      <c r="M23" s="41"/>
      <c r="N23" s="41"/>
      <c r="O23" s="41"/>
      <c r="P23" s="37">
        <v>15</v>
      </c>
      <c r="Q23" s="54">
        <v>112</v>
      </c>
      <c r="R23" s="55" t="s">
        <v>47</v>
      </c>
      <c r="S23" s="56">
        <v>29780</v>
      </c>
      <c r="T23" s="57">
        <v>35772</v>
      </c>
      <c r="U23" s="58">
        <v>21424</v>
      </c>
      <c r="V23" s="68">
        <f t="shared" ca="1" si="0"/>
        <v>44895</v>
      </c>
      <c r="W23" s="69">
        <f t="shared" ref="W23" ca="1" si="10">DATEDIF(U23,TODAY(),"Y")</f>
        <v>64</v>
      </c>
      <c r="X23" s="56" t="s">
        <v>22</v>
      </c>
      <c r="Y23" s="59">
        <v>14</v>
      </c>
      <c r="Z23" s="138">
        <v>74.5</v>
      </c>
      <c r="AA23" s="138">
        <f t="shared" si="8"/>
        <v>1043</v>
      </c>
      <c r="AB23" s="138">
        <f t="shared" si="7"/>
        <v>12516</v>
      </c>
      <c r="AC23" s="43"/>
      <c r="AD23" s="44"/>
    </row>
    <row r="24" spans="1:32" ht="15.75" x14ac:dyDescent="0.25">
      <c r="A24" s="114"/>
      <c r="B24" s="115"/>
      <c r="C24" s="95"/>
      <c r="D24" s="95"/>
      <c r="E24" s="70"/>
      <c r="F24" s="70"/>
      <c r="G24" s="94"/>
      <c r="H24" s="94"/>
      <c r="I24" s="107"/>
      <c r="J24" s="107"/>
      <c r="L24" s="66"/>
      <c r="M24" s="66"/>
      <c r="N24" s="66"/>
      <c r="O24" s="66"/>
      <c r="P24" s="37">
        <v>16</v>
      </c>
      <c r="Q24" s="54">
        <v>140</v>
      </c>
      <c r="R24" s="55" t="s">
        <v>49</v>
      </c>
      <c r="S24" s="56">
        <v>30476</v>
      </c>
      <c r="T24" s="57">
        <v>35836</v>
      </c>
      <c r="U24" s="58">
        <v>19854</v>
      </c>
      <c r="V24" s="68">
        <f t="shared" ca="1" si="0"/>
        <v>44895</v>
      </c>
      <c r="W24" s="69">
        <f t="shared" ref="W24:W31" ca="1" si="11">DATEDIF(U24,TODAY(),"Y")</f>
        <v>68</v>
      </c>
      <c r="X24" s="56" t="s">
        <v>22</v>
      </c>
      <c r="Y24" s="59">
        <v>12</v>
      </c>
      <c r="Z24" s="138">
        <v>74.5</v>
      </c>
      <c r="AA24" s="138">
        <f t="shared" si="8"/>
        <v>894</v>
      </c>
      <c r="AB24" s="138">
        <f t="shared" si="7"/>
        <v>10728</v>
      </c>
      <c r="AC24" s="43"/>
      <c r="AD24" s="60"/>
    </row>
    <row r="25" spans="1:32" ht="15.75" x14ac:dyDescent="0.25">
      <c r="A25" s="123"/>
      <c r="B25" s="124" t="s">
        <v>48</v>
      </c>
      <c r="C25" s="125">
        <f t="shared" ref="C25:D25" si="12">C9+C23</f>
        <v>5153918.49</v>
      </c>
      <c r="D25" s="125">
        <f t="shared" si="12"/>
        <v>4153979.2223000005</v>
      </c>
      <c r="E25" s="125">
        <f>E9+E23</f>
        <v>3048992.3941000002</v>
      </c>
      <c r="F25" s="70"/>
      <c r="G25" s="70"/>
      <c r="H25" s="70"/>
      <c r="I25" s="70"/>
      <c r="J25" s="70"/>
      <c r="L25" s="66"/>
      <c r="M25" s="66"/>
      <c r="N25" s="66"/>
      <c r="O25" s="66"/>
      <c r="P25" s="37">
        <v>17</v>
      </c>
      <c r="Q25" s="54">
        <v>203</v>
      </c>
      <c r="R25" s="55" t="s">
        <v>54</v>
      </c>
      <c r="S25" s="56">
        <v>33063</v>
      </c>
      <c r="T25" s="57">
        <v>37270</v>
      </c>
      <c r="U25" s="58">
        <v>15882</v>
      </c>
      <c r="V25" s="68">
        <f t="shared" ca="1" si="0"/>
        <v>44895</v>
      </c>
      <c r="W25" s="69">
        <f t="shared" ca="1" si="11"/>
        <v>79</v>
      </c>
      <c r="X25" s="56" t="s">
        <v>22</v>
      </c>
      <c r="Y25" s="59">
        <v>11</v>
      </c>
      <c r="Z25" s="138">
        <v>74.5</v>
      </c>
      <c r="AA25" s="138">
        <f t="shared" si="8"/>
        <v>819.5</v>
      </c>
      <c r="AB25" s="138">
        <f t="shared" si="7"/>
        <v>9834</v>
      </c>
      <c r="AC25" s="43"/>
      <c r="AD25" s="60"/>
    </row>
    <row r="26" spans="1:32" ht="15.75" x14ac:dyDescent="0.25">
      <c r="A26" s="114"/>
      <c r="B26" s="115"/>
      <c r="C26" s="95"/>
      <c r="D26" s="95"/>
      <c r="E26" s="70"/>
      <c r="F26" s="70"/>
      <c r="G26" s="41"/>
      <c r="H26" s="41"/>
      <c r="I26" s="41"/>
      <c r="J26" s="41"/>
      <c r="K26" s="107"/>
      <c r="L26" s="107"/>
      <c r="M26" s="107"/>
      <c r="N26" s="107"/>
      <c r="O26" s="107"/>
      <c r="P26" s="37">
        <v>18</v>
      </c>
      <c r="Q26" s="62" t="s">
        <v>56</v>
      </c>
      <c r="R26" s="55" t="s">
        <v>57</v>
      </c>
      <c r="S26" s="56">
        <v>40404</v>
      </c>
      <c r="T26" s="57">
        <v>40830</v>
      </c>
      <c r="U26" s="58">
        <v>19246</v>
      </c>
      <c r="V26" s="68">
        <f t="shared" ca="1" si="0"/>
        <v>44895</v>
      </c>
      <c r="W26" s="69">
        <f t="shared" ca="1" si="11"/>
        <v>70</v>
      </c>
      <c r="X26" s="56" t="s">
        <v>22</v>
      </c>
      <c r="Y26" s="59">
        <v>10</v>
      </c>
      <c r="Z26" s="138">
        <v>74.5</v>
      </c>
      <c r="AA26" s="138">
        <f t="shared" si="8"/>
        <v>745</v>
      </c>
      <c r="AB26" s="138">
        <f t="shared" si="7"/>
        <v>8940</v>
      </c>
      <c r="AC26" s="43"/>
      <c r="AD26" s="44"/>
    </row>
    <row r="27" spans="1:32" ht="15.75" x14ac:dyDescent="0.25">
      <c r="A27" s="122" t="s">
        <v>50</v>
      </c>
      <c r="B27" s="115"/>
      <c r="C27" s="95"/>
      <c r="D27" s="95"/>
      <c r="E27" s="70"/>
      <c r="F27" s="70"/>
      <c r="K27" s="41"/>
      <c r="L27" s="70"/>
      <c r="M27" s="70"/>
      <c r="N27" s="70"/>
      <c r="O27" s="70"/>
      <c r="P27" s="37">
        <v>19</v>
      </c>
      <c r="Q27" s="62">
        <v>371</v>
      </c>
      <c r="R27" s="55" t="s">
        <v>139</v>
      </c>
      <c r="S27" s="56">
        <v>41193</v>
      </c>
      <c r="T27" s="57" t="s">
        <v>25</v>
      </c>
      <c r="U27" s="58">
        <v>28624</v>
      </c>
      <c r="V27" s="68">
        <f t="shared" ca="1" si="0"/>
        <v>44895</v>
      </c>
      <c r="W27" s="69">
        <f t="shared" ca="1" si="11"/>
        <v>44</v>
      </c>
      <c r="X27" s="56" t="s">
        <v>140</v>
      </c>
      <c r="Y27" s="59">
        <v>10</v>
      </c>
      <c r="Z27" s="138">
        <v>74.5</v>
      </c>
      <c r="AA27" s="138"/>
      <c r="AB27" s="138"/>
      <c r="AC27" s="43"/>
      <c r="AD27" s="44">
        <v>745</v>
      </c>
    </row>
    <row r="28" spans="1:32" ht="15.75" x14ac:dyDescent="0.25">
      <c r="A28" s="123">
        <v>405</v>
      </c>
      <c r="B28" s="126" t="s">
        <v>55</v>
      </c>
      <c r="C28" s="125">
        <f>H88</f>
        <v>186882.3</v>
      </c>
      <c r="D28" s="129">
        <v>291444</v>
      </c>
      <c r="E28" s="129">
        <v>291444</v>
      </c>
      <c r="F28" s="41"/>
      <c r="G28" s="41" t="s">
        <v>55</v>
      </c>
      <c r="H28" s="95"/>
      <c r="I28" s="41">
        <f>M88</f>
        <v>291444</v>
      </c>
      <c r="J28" s="41">
        <v>291444</v>
      </c>
      <c r="K28" s="41"/>
      <c r="L28" s="41"/>
      <c r="M28" s="41"/>
      <c r="N28" s="41"/>
      <c r="O28" s="41"/>
      <c r="P28" s="37">
        <v>20</v>
      </c>
      <c r="Q28" s="65">
        <v>250</v>
      </c>
      <c r="R28" s="55" t="s">
        <v>59</v>
      </c>
      <c r="S28" s="56">
        <v>34771</v>
      </c>
      <c r="T28" s="57">
        <v>38523</v>
      </c>
      <c r="U28" s="58">
        <v>15103</v>
      </c>
      <c r="V28" s="68">
        <f t="shared" ca="1" si="0"/>
        <v>44895</v>
      </c>
      <c r="W28" s="69">
        <f t="shared" ca="1" si="11"/>
        <v>81</v>
      </c>
      <c r="X28" s="56" t="s">
        <v>22</v>
      </c>
      <c r="Y28" s="59">
        <v>10</v>
      </c>
      <c r="Z28" s="138">
        <v>74.5</v>
      </c>
      <c r="AA28" s="138">
        <f t="shared" si="8"/>
        <v>745</v>
      </c>
      <c r="AB28" s="138">
        <f t="shared" si="7"/>
        <v>8940</v>
      </c>
      <c r="AC28" s="43"/>
      <c r="AD28" s="60"/>
    </row>
    <row r="29" spans="1:32" ht="15.75" x14ac:dyDescent="0.25">
      <c r="A29" s="123">
        <v>415</v>
      </c>
      <c r="B29" s="126" t="s">
        <v>58</v>
      </c>
      <c r="C29" s="125">
        <f>H89</f>
        <v>43805.42</v>
      </c>
      <c r="D29" s="129">
        <v>37688.555800000002</v>
      </c>
      <c r="E29" s="129">
        <v>37688.555800000002</v>
      </c>
      <c r="F29" s="41"/>
      <c r="G29" s="41" t="s">
        <v>58</v>
      </c>
      <c r="H29" s="95"/>
      <c r="I29" s="41">
        <f t="shared" ref="I29:I32" si="13">M89</f>
        <v>37433.979999999996</v>
      </c>
      <c r="J29" s="41">
        <f t="shared" ref="J29:J32" si="14">O89</f>
        <v>37688.555800000002</v>
      </c>
      <c r="L29" s="41"/>
      <c r="M29" s="41"/>
      <c r="N29" s="41"/>
      <c r="O29" s="41"/>
      <c r="P29" s="37">
        <v>21</v>
      </c>
      <c r="Q29" s="62" t="s">
        <v>60</v>
      </c>
      <c r="R29" s="55" t="s">
        <v>61</v>
      </c>
      <c r="S29" s="56">
        <v>38265</v>
      </c>
      <c r="T29" s="57">
        <v>40178</v>
      </c>
      <c r="U29" s="58">
        <v>21599</v>
      </c>
      <c r="V29" s="68">
        <f t="shared" ca="1" si="0"/>
        <v>44895</v>
      </c>
      <c r="W29" s="69">
        <f t="shared" ca="1" si="11"/>
        <v>63</v>
      </c>
      <c r="X29" s="56" t="s">
        <v>22</v>
      </c>
      <c r="Y29" s="59">
        <v>10</v>
      </c>
      <c r="Z29" s="138">
        <v>74.5</v>
      </c>
      <c r="AA29" s="138">
        <f t="shared" si="8"/>
        <v>745</v>
      </c>
      <c r="AB29" s="138">
        <f t="shared" si="7"/>
        <v>8940</v>
      </c>
      <c r="AC29" s="43"/>
      <c r="AD29" s="44"/>
    </row>
    <row r="30" spans="1:32" ht="15.75" x14ac:dyDescent="0.25">
      <c r="A30" s="123">
        <v>455</v>
      </c>
      <c r="B30" s="126" t="s">
        <v>53</v>
      </c>
      <c r="C30" s="125">
        <v>0</v>
      </c>
      <c r="D30" s="129">
        <v>0</v>
      </c>
      <c r="E30" s="129">
        <v>0</v>
      </c>
      <c r="F30" s="107"/>
      <c r="G30" s="41" t="s">
        <v>53</v>
      </c>
      <c r="H30" s="95"/>
      <c r="I30" s="41">
        <f t="shared" si="13"/>
        <v>0</v>
      </c>
      <c r="J30" s="41">
        <f t="shared" si="14"/>
        <v>0</v>
      </c>
      <c r="K30" s="41"/>
      <c r="L30" s="66"/>
      <c r="M30" s="66"/>
      <c r="N30" s="66"/>
      <c r="O30" s="66"/>
      <c r="P30" s="37">
        <v>22</v>
      </c>
      <c r="Q30" s="65">
        <v>292</v>
      </c>
      <c r="R30" s="55" t="s">
        <v>63</v>
      </c>
      <c r="S30" s="56">
        <v>36415</v>
      </c>
      <c r="T30" s="57">
        <v>40068</v>
      </c>
      <c r="U30" s="58">
        <v>19683</v>
      </c>
      <c r="V30" s="68">
        <f t="shared" ca="1" si="0"/>
        <v>44895</v>
      </c>
      <c r="W30" s="69">
        <f t="shared" ca="1" si="11"/>
        <v>69</v>
      </c>
      <c r="X30" s="56" t="s">
        <v>22</v>
      </c>
      <c r="Y30" s="59">
        <v>10</v>
      </c>
      <c r="Z30" s="138">
        <v>74.5</v>
      </c>
      <c r="AA30" s="138">
        <f t="shared" si="8"/>
        <v>745</v>
      </c>
      <c r="AB30" s="138">
        <f t="shared" si="7"/>
        <v>8940</v>
      </c>
      <c r="AC30" s="43"/>
      <c r="AD30" s="44"/>
    </row>
    <row r="31" spans="1:32" ht="16.5" thickBot="1" x14ac:dyDescent="0.3">
      <c r="A31" s="123">
        <v>489</v>
      </c>
      <c r="B31" s="126" t="s">
        <v>78</v>
      </c>
      <c r="C31" s="125">
        <f>H91</f>
        <v>3874.2</v>
      </c>
      <c r="D31" s="129">
        <v>476.92469999999997</v>
      </c>
      <c r="E31" s="129">
        <v>476.92469999999997</v>
      </c>
      <c r="F31" s="107"/>
      <c r="G31" s="41" t="s">
        <v>78</v>
      </c>
      <c r="H31" s="95"/>
      <c r="I31" s="41">
        <f t="shared" si="13"/>
        <v>560.4</v>
      </c>
      <c r="J31" s="41">
        <f t="shared" si="14"/>
        <v>476.92469999999997</v>
      </c>
      <c r="K31" s="41"/>
      <c r="L31" s="41"/>
      <c r="M31" s="41"/>
      <c r="N31" s="41"/>
      <c r="O31" s="41"/>
      <c r="P31" s="37">
        <v>23</v>
      </c>
      <c r="Q31" s="65">
        <v>243</v>
      </c>
      <c r="R31" s="55" t="s">
        <v>64</v>
      </c>
      <c r="S31" s="56">
        <v>34554</v>
      </c>
      <c r="T31" s="57">
        <v>38217</v>
      </c>
      <c r="U31" s="58">
        <v>13827</v>
      </c>
      <c r="V31" s="68">
        <f t="shared" ca="1" si="0"/>
        <v>44895</v>
      </c>
      <c r="W31" s="69">
        <f t="shared" ca="1" si="11"/>
        <v>85</v>
      </c>
      <c r="X31" s="56" t="s">
        <v>22</v>
      </c>
      <c r="Y31" s="59">
        <v>10</v>
      </c>
      <c r="Z31" s="138">
        <v>74.5</v>
      </c>
      <c r="AA31" s="139">
        <f t="shared" si="8"/>
        <v>745</v>
      </c>
      <c r="AB31" s="139">
        <f t="shared" si="7"/>
        <v>8940</v>
      </c>
      <c r="AC31" s="43"/>
      <c r="AD31" s="44"/>
    </row>
    <row r="32" spans="1:32" ht="15.75" x14ac:dyDescent="0.25">
      <c r="A32" s="123">
        <v>490</v>
      </c>
      <c r="B32" s="126" t="s">
        <v>77</v>
      </c>
      <c r="C32" s="125">
        <f>H92</f>
        <v>0</v>
      </c>
      <c r="D32" s="129">
        <v>10000</v>
      </c>
      <c r="E32" s="129">
        <v>10000</v>
      </c>
      <c r="F32" s="107"/>
      <c r="G32" s="41" t="s">
        <v>77</v>
      </c>
      <c r="H32" s="95"/>
      <c r="I32" s="41">
        <f t="shared" si="13"/>
        <v>10000</v>
      </c>
      <c r="J32" s="41">
        <f t="shared" si="14"/>
        <v>10000</v>
      </c>
      <c r="K32" s="41"/>
      <c r="L32" s="41"/>
      <c r="M32" s="41"/>
      <c r="N32" s="41"/>
      <c r="O32" s="41"/>
      <c r="P32" s="37"/>
      <c r="Q32" s="17"/>
      <c r="R32" s="18"/>
      <c r="S32" s="18"/>
      <c r="T32" s="18"/>
      <c r="U32" s="18"/>
      <c r="V32" s="19"/>
      <c r="W32" s="20"/>
      <c r="X32" s="19"/>
      <c r="Y32" s="21"/>
      <c r="Z32" s="21"/>
      <c r="AC32" s="30"/>
      <c r="AD32" s="106"/>
    </row>
    <row r="33" spans="1:36" ht="15.75" x14ac:dyDescent="0.25">
      <c r="A33" s="114"/>
      <c r="B33" s="115"/>
      <c r="C33" s="95"/>
      <c r="D33" s="95"/>
      <c r="E33" s="95"/>
      <c r="F33" s="107"/>
      <c r="K33" s="41"/>
      <c r="L33" s="41"/>
      <c r="M33" s="41"/>
      <c r="N33" s="41"/>
      <c r="O33" s="41"/>
      <c r="P33" s="37"/>
      <c r="Q33" s="2"/>
      <c r="R33" s="2" t="s">
        <v>65</v>
      </c>
      <c r="S33" s="2"/>
      <c r="T33" s="2"/>
      <c r="U33" s="2"/>
      <c r="V33" s="2"/>
      <c r="W33" s="2"/>
      <c r="X33" s="2"/>
      <c r="Y33" s="2"/>
      <c r="Z33" s="2"/>
      <c r="AA33" s="31"/>
      <c r="AB33" s="31"/>
      <c r="AC33" s="31"/>
      <c r="AD33" s="35"/>
    </row>
    <row r="34" spans="1:36" ht="15.75" x14ac:dyDescent="0.25">
      <c r="A34" s="123"/>
      <c r="B34" s="124" t="s">
        <v>62</v>
      </c>
      <c r="C34" s="125">
        <f t="shared" ref="C34" si="15">SUM(C28:C32)</f>
        <v>234561.91999999998</v>
      </c>
      <c r="D34" s="125">
        <f t="shared" ref="D34:E34" si="16">SUM(D28:D32)</f>
        <v>339609.48049999995</v>
      </c>
      <c r="E34" s="125">
        <f t="shared" si="16"/>
        <v>339609.48049999995</v>
      </c>
      <c r="F34" s="107"/>
      <c r="G34" s="70" t="s">
        <v>113</v>
      </c>
      <c r="H34" s="70"/>
      <c r="I34" s="70"/>
      <c r="J34" s="70"/>
      <c r="K34" s="41"/>
      <c r="L34" s="41"/>
      <c r="M34" s="41"/>
      <c r="N34" s="41"/>
      <c r="O34" s="41"/>
      <c r="P34" s="37"/>
      <c r="Q34" s="2"/>
      <c r="R34" s="2" t="s">
        <v>66</v>
      </c>
      <c r="S34" s="2"/>
      <c r="T34" s="2"/>
      <c r="U34" s="2"/>
      <c r="V34" s="2"/>
      <c r="W34" s="2"/>
      <c r="X34" s="2"/>
      <c r="Y34" s="22" t="s">
        <v>67</v>
      </c>
      <c r="Z34" s="22"/>
      <c r="AA34" s="41">
        <f>SUM(AA9:AA31)</f>
        <v>24287</v>
      </c>
      <c r="AB34" s="41"/>
      <c r="AC34" s="31"/>
      <c r="AD34" s="41"/>
      <c r="AF34" s="41"/>
    </row>
    <row r="35" spans="1:36" ht="15.75" x14ac:dyDescent="0.25">
      <c r="A35" s="114"/>
      <c r="B35" s="115"/>
      <c r="C35" s="95"/>
      <c r="D35" s="95"/>
      <c r="E35" s="70"/>
      <c r="F35" s="70"/>
      <c r="G35" s="70" t="s">
        <v>101</v>
      </c>
      <c r="H35" s="70"/>
      <c r="I35" s="70"/>
      <c r="J35" s="70"/>
      <c r="L35" s="41"/>
      <c r="M35" s="41"/>
      <c r="N35" s="41"/>
      <c r="O35" s="41"/>
      <c r="P35" s="37"/>
      <c r="Q35" s="2"/>
      <c r="R35" s="2" t="s">
        <v>69</v>
      </c>
      <c r="S35" s="2"/>
      <c r="T35" s="2"/>
      <c r="U35" s="2"/>
      <c r="V35" s="2"/>
      <c r="W35" s="2"/>
      <c r="X35" s="2"/>
      <c r="Y35" s="22" t="s">
        <v>68</v>
      </c>
      <c r="Z35" s="22"/>
      <c r="AA35" s="41"/>
      <c r="AB35" s="41">
        <f>AA34*12</f>
        <v>291444</v>
      </c>
      <c r="AC35" s="36"/>
      <c r="AD35" s="70"/>
      <c r="AE35" s="1"/>
      <c r="AF35" s="41"/>
    </row>
    <row r="36" spans="1:36" ht="15.75" x14ac:dyDescent="0.25">
      <c r="A36" s="123"/>
      <c r="B36" s="124" t="s">
        <v>117</v>
      </c>
      <c r="C36" s="125">
        <v>4919356.57</v>
      </c>
      <c r="D36" s="125">
        <f>D25-D34</f>
        <v>3814369.7418000004</v>
      </c>
      <c r="E36" s="125">
        <f>E25-E34</f>
        <v>2709382.9136000001</v>
      </c>
      <c r="F36" s="94"/>
      <c r="G36" s="94"/>
      <c r="H36" s="94"/>
      <c r="I36" s="94"/>
      <c r="J36" s="94"/>
      <c r="K36" s="70"/>
      <c r="L36" s="70"/>
      <c r="M36" s="37"/>
      <c r="N36" s="37"/>
      <c r="O36" s="37"/>
      <c r="P36" s="37"/>
      <c r="Q36" s="2"/>
      <c r="R36" s="2" t="s">
        <v>112</v>
      </c>
      <c r="S36" s="2"/>
      <c r="T36" s="2"/>
      <c r="U36" s="2"/>
      <c r="V36" s="2"/>
      <c r="W36" s="2"/>
      <c r="X36" s="2"/>
      <c r="Y36" s="2"/>
      <c r="Z36" s="2"/>
      <c r="AA36" s="41"/>
      <c r="AB36" s="31"/>
      <c r="AC36" s="31"/>
      <c r="AD36" s="70"/>
      <c r="AE36" s="38"/>
    </row>
    <row r="37" spans="1:36" ht="15.75" x14ac:dyDescent="0.25">
      <c r="A37" s="39"/>
      <c r="B37" s="4"/>
      <c r="C37" s="73"/>
      <c r="D37" s="73"/>
      <c r="E37" s="71"/>
      <c r="F37" s="71"/>
      <c r="G37" s="70"/>
      <c r="H37" s="70"/>
      <c r="I37" s="70"/>
      <c r="J37" s="70"/>
      <c r="K37" s="94"/>
      <c r="L37" s="94"/>
      <c r="M37" s="37"/>
      <c r="N37" s="37"/>
      <c r="O37" s="37"/>
      <c r="P37" s="37"/>
      <c r="Q37" s="2"/>
      <c r="R37" s="2" t="s">
        <v>104</v>
      </c>
      <c r="S37" s="2"/>
      <c r="T37" s="2"/>
      <c r="U37" s="2"/>
      <c r="V37" s="2"/>
      <c r="W37" s="2"/>
      <c r="X37" s="2"/>
      <c r="Y37" s="22"/>
      <c r="Z37" s="22"/>
      <c r="AA37" s="42"/>
      <c r="AB37" s="31"/>
      <c r="AC37" s="31"/>
      <c r="AD37" s="70"/>
      <c r="AE37" s="81"/>
    </row>
    <row r="38" spans="1:36" ht="15.75" hidden="1" x14ac:dyDescent="0.25">
      <c r="A38" s="114"/>
      <c r="B38" s="115" t="s">
        <v>116</v>
      </c>
      <c r="C38" s="95">
        <f>C23-C34</f>
        <v>453364.6700000001</v>
      </c>
      <c r="D38" s="95">
        <f>D23-D34</f>
        <v>-1104986.8281999999</v>
      </c>
      <c r="E38" s="95">
        <f t="shared" ref="E38" si="17">E23-E34</f>
        <v>-1104986.8281999999</v>
      </c>
      <c r="F38" s="71"/>
      <c r="G38" s="71"/>
      <c r="H38" s="71"/>
      <c r="I38" s="71"/>
      <c r="J38" s="71"/>
      <c r="K38" s="70"/>
      <c r="L38" s="70"/>
      <c r="M38" s="37"/>
      <c r="N38" s="37"/>
      <c r="O38" s="37"/>
      <c r="P38" s="37"/>
      <c r="Q38" s="2"/>
      <c r="R38" s="2" t="s">
        <v>123</v>
      </c>
      <c r="S38" s="2"/>
      <c r="T38" s="2"/>
      <c r="U38" s="2"/>
      <c r="V38" s="2"/>
      <c r="W38" s="2"/>
      <c r="X38" s="2"/>
      <c r="Y38" s="2"/>
      <c r="Z38" s="2"/>
      <c r="AA38" s="31"/>
      <c r="AB38" s="31"/>
      <c r="AC38" s="31"/>
      <c r="AD38" s="36"/>
      <c r="AE38" s="81"/>
      <c r="AF38" s="125"/>
    </row>
    <row r="39" spans="1:36" ht="15.75" hidden="1" x14ac:dyDescent="0.25">
      <c r="A39" s="2"/>
      <c r="B39" s="1"/>
      <c r="C39" s="133"/>
      <c r="D39" s="72"/>
      <c r="E39" s="72"/>
      <c r="F39" s="76"/>
      <c r="G39" s="71"/>
      <c r="H39" s="71"/>
      <c r="I39" s="71"/>
      <c r="J39" s="71"/>
      <c r="K39" s="71"/>
      <c r="L39" s="71"/>
      <c r="M39" s="71"/>
      <c r="N39" s="71"/>
      <c r="O39" s="71"/>
      <c r="P39" s="37"/>
      <c r="Q39" s="37"/>
      <c r="R39" s="2" t="s">
        <v>103</v>
      </c>
      <c r="S39" s="2"/>
      <c r="T39" s="2"/>
      <c r="U39" s="2"/>
      <c r="V39" s="2"/>
      <c r="W39" s="2"/>
      <c r="X39" s="2"/>
      <c r="Y39" s="2"/>
      <c r="Z39" s="2"/>
      <c r="AA39" s="31"/>
      <c r="AB39" s="31"/>
      <c r="AC39" s="31"/>
      <c r="AD39" s="36"/>
      <c r="AE39" s="81"/>
    </row>
    <row r="40" spans="1:36" ht="15.75" hidden="1" x14ac:dyDescent="0.25">
      <c r="A40" s="1"/>
      <c r="B40" s="1"/>
      <c r="C40" s="133"/>
      <c r="D40" s="127">
        <v>2022</v>
      </c>
      <c r="E40" s="127">
        <v>2023</v>
      </c>
      <c r="F40" s="74"/>
      <c r="G40" s="72"/>
      <c r="H40" s="72"/>
      <c r="I40" s="72"/>
      <c r="J40" s="72"/>
      <c r="K40" s="71"/>
      <c r="L40" s="71"/>
      <c r="M40" s="71"/>
      <c r="N40" s="71"/>
      <c r="O40" s="71"/>
      <c r="P40" s="37"/>
      <c r="Q40" s="1"/>
      <c r="R40" s="2"/>
      <c r="S40" s="2"/>
      <c r="T40" s="2"/>
      <c r="U40" s="2"/>
      <c r="V40" s="2"/>
      <c r="W40" s="2"/>
      <c r="X40" s="2"/>
      <c r="Y40" s="2"/>
      <c r="Z40" s="1"/>
      <c r="AA40" s="1"/>
      <c r="AB40" s="1"/>
      <c r="AC40" s="31"/>
      <c r="AD40" s="31"/>
      <c r="AE40" s="36"/>
      <c r="AF40" s="81"/>
      <c r="AG40" s="66"/>
    </row>
    <row r="41" spans="1:36" ht="15.75" hidden="1" x14ac:dyDescent="0.25">
      <c r="A41" s="2"/>
      <c r="B41" s="86" t="s">
        <v>109</v>
      </c>
      <c r="C41" s="134"/>
      <c r="D41" s="109" t="s">
        <v>10</v>
      </c>
      <c r="E41" s="87" t="s">
        <v>82</v>
      </c>
      <c r="F41" s="87" t="s">
        <v>83</v>
      </c>
      <c r="G41" s="87" t="s">
        <v>84</v>
      </c>
      <c r="H41" s="104" t="s">
        <v>85</v>
      </c>
      <c r="I41" s="104" t="s">
        <v>85</v>
      </c>
      <c r="J41" s="87" t="s">
        <v>85</v>
      </c>
      <c r="K41" s="87" t="s">
        <v>85</v>
      </c>
      <c r="L41" s="105"/>
      <c r="M41" s="3"/>
      <c r="N41" s="3"/>
      <c r="O41" s="3"/>
      <c r="P41" s="1"/>
      <c r="Q41" s="2"/>
      <c r="R41" s="2"/>
      <c r="S41" s="2"/>
      <c r="T41" s="1"/>
      <c r="U41" s="1"/>
      <c r="V41" s="2"/>
      <c r="W41" s="2"/>
      <c r="X41" s="2"/>
      <c r="Y41" s="2"/>
      <c r="Z41" s="1"/>
      <c r="AA41" s="1"/>
      <c r="AB41" s="1"/>
      <c r="AC41" s="1"/>
      <c r="AD41" s="31"/>
      <c r="AE41" s="31"/>
      <c r="AF41" s="38"/>
    </row>
    <row r="42" spans="1:36" ht="15.75" hidden="1" x14ac:dyDescent="0.25">
      <c r="A42" s="2"/>
      <c r="B42" s="2"/>
      <c r="C42" s="135"/>
      <c r="D42" s="32"/>
      <c r="E42" s="41"/>
      <c r="F42" s="41"/>
      <c r="G42" s="41"/>
      <c r="H42" s="147" t="s">
        <v>125</v>
      </c>
      <c r="I42" s="147" t="s">
        <v>135</v>
      </c>
      <c r="J42" s="146" t="s">
        <v>124</v>
      </c>
      <c r="K42" s="148" t="s">
        <v>148</v>
      </c>
      <c r="L42" s="2"/>
      <c r="M42" s="2"/>
      <c r="N42" s="2"/>
      <c r="O42" s="2"/>
      <c r="P42" s="3"/>
      <c r="Q42" s="2"/>
      <c r="R42" s="1"/>
      <c r="S42" s="2"/>
      <c r="T42" s="2"/>
      <c r="U42" s="2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H42" s="40"/>
      <c r="AI42" s="40"/>
      <c r="AJ42" s="40"/>
    </row>
    <row r="43" spans="1:36" ht="15.75" hidden="1" x14ac:dyDescent="0.25">
      <c r="A43" s="2"/>
      <c r="B43" s="2" t="s">
        <v>86</v>
      </c>
      <c r="C43" s="135"/>
      <c r="D43" s="31">
        <v>4465991.9000000004</v>
      </c>
      <c r="E43" s="31">
        <f>D72</f>
        <v>4919356.57</v>
      </c>
      <c r="F43" s="31">
        <f>D72</f>
        <v>4919356.57</v>
      </c>
      <c r="G43" s="31">
        <f>D72</f>
        <v>4919356.57</v>
      </c>
      <c r="H43" s="96">
        <f>D72</f>
        <v>4919356.57</v>
      </c>
      <c r="I43" s="96">
        <f>D72</f>
        <v>4919356.57</v>
      </c>
      <c r="J43" s="31">
        <f>D72</f>
        <v>4919356.57</v>
      </c>
      <c r="K43" s="31">
        <f>D72</f>
        <v>4919356.57</v>
      </c>
      <c r="L43" s="31"/>
      <c r="M43" s="1"/>
      <c r="N43" s="1"/>
      <c r="O43" s="1"/>
      <c r="P43" s="2"/>
      <c r="Q43" s="2"/>
      <c r="R43" s="2"/>
      <c r="S43" s="2"/>
      <c r="T43" s="2"/>
      <c r="U43" s="41"/>
      <c r="V43" s="31"/>
      <c r="W43" s="41"/>
      <c r="X43" s="1"/>
      <c r="Z43" s="40"/>
      <c r="AA43" s="40"/>
      <c r="AB43" s="40"/>
      <c r="AC43" s="40"/>
      <c r="AD43" s="2"/>
      <c r="AF43" s="40"/>
      <c r="AH43" s="40"/>
    </row>
    <row r="44" spans="1:36" ht="15" hidden="1" customHeight="1" x14ac:dyDescent="0.25">
      <c r="A44" s="2"/>
      <c r="B44" s="2"/>
      <c r="C44" s="135"/>
      <c r="D44" s="31"/>
      <c r="E44" s="31"/>
      <c r="F44" s="31"/>
      <c r="G44" s="31">
        <v>0</v>
      </c>
      <c r="H44" s="96"/>
      <c r="I44" s="96"/>
      <c r="J44" s="31"/>
      <c r="K44" s="2"/>
      <c r="L44" s="2"/>
      <c r="M44" s="1"/>
      <c r="N44" s="1"/>
      <c r="O44" s="1"/>
      <c r="P44" s="1"/>
      <c r="Q44" s="2"/>
      <c r="R44" s="2"/>
      <c r="S44" s="88"/>
      <c r="T44" s="2"/>
      <c r="W44" s="66"/>
      <c r="X44" s="31"/>
      <c r="Y44" s="41"/>
      <c r="Z44" s="40"/>
      <c r="AB44" s="40"/>
      <c r="AC44" s="40"/>
      <c r="AD44" s="40"/>
      <c r="AE44" s="40"/>
    </row>
    <row r="45" spans="1:36" ht="15.75" hidden="1" x14ac:dyDescent="0.25">
      <c r="A45" s="2"/>
      <c r="B45" s="2" t="s">
        <v>106</v>
      </c>
      <c r="C45" s="135"/>
      <c r="D45" s="31">
        <v>0</v>
      </c>
      <c r="E45" s="31">
        <v>0</v>
      </c>
      <c r="F45" s="31">
        <v>0</v>
      </c>
      <c r="G45" s="31"/>
      <c r="H45" s="41">
        <f t="shared" ref="H45:H52" si="18">F45+(2*(F45-E45))</f>
        <v>0</v>
      </c>
      <c r="I45" s="41">
        <f>F45*2</f>
        <v>0</v>
      </c>
      <c r="J45" s="41">
        <f t="shared" ref="J45:J49" si="19">G45+(G45-F45)</f>
        <v>0</v>
      </c>
      <c r="K45" s="31">
        <f>G45+(33%*G45)</f>
        <v>0</v>
      </c>
      <c r="L45" s="2"/>
      <c r="M45" s="1"/>
      <c r="N45" s="1"/>
      <c r="O45" s="1"/>
      <c r="P45" s="1"/>
      <c r="Q45" s="2"/>
      <c r="R45" s="2"/>
      <c r="S45" s="2"/>
      <c r="T45" s="2"/>
      <c r="U45" s="22"/>
      <c r="X45" s="31"/>
      <c r="Y45" s="31"/>
      <c r="Z45" s="40"/>
      <c r="AB45" s="40"/>
      <c r="AC45" s="40"/>
      <c r="AD45" s="40"/>
      <c r="AE45" s="40"/>
    </row>
    <row r="46" spans="1:36" ht="15.75" hidden="1" x14ac:dyDescent="0.25">
      <c r="A46" s="2"/>
      <c r="B46" s="2" t="s">
        <v>87</v>
      </c>
      <c r="C46" s="135"/>
      <c r="D46" s="31">
        <v>0</v>
      </c>
      <c r="E46" s="31">
        <v>0</v>
      </c>
      <c r="F46" s="31">
        <v>0</v>
      </c>
      <c r="G46" s="31">
        <v>0</v>
      </c>
      <c r="H46" s="41">
        <f t="shared" si="18"/>
        <v>0</v>
      </c>
      <c r="I46" s="41">
        <f t="shared" ref="I46:I52" si="20">F46*2</f>
        <v>0</v>
      </c>
      <c r="J46" s="41">
        <f t="shared" si="19"/>
        <v>0</v>
      </c>
      <c r="K46" s="31">
        <f t="shared" ref="K46:K52" si="21">G46+(33%*G46)</f>
        <v>0</v>
      </c>
      <c r="L46" s="2"/>
      <c r="M46" s="1"/>
      <c r="N46" s="1"/>
      <c r="O46" s="1"/>
      <c r="P46" s="1"/>
      <c r="Q46" s="2"/>
      <c r="R46" s="2"/>
      <c r="S46" s="2"/>
      <c r="T46" s="2"/>
      <c r="U46" s="22"/>
      <c r="V46" s="42"/>
      <c r="W46" s="31"/>
      <c r="X46" s="31"/>
      <c r="Y46" s="1"/>
      <c r="Z46" s="40"/>
      <c r="AA46" s="40"/>
      <c r="AB46" s="40"/>
      <c r="AC46" s="40"/>
      <c r="AD46" s="40"/>
      <c r="AE46" t="s">
        <v>121</v>
      </c>
    </row>
    <row r="47" spans="1:36" ht="15.75" hidden="1" x14ac:dyDescent="0.25">
      <c r="A47" s="2"/>
      <c r="B47" s="2" t="s">
        <v>88</v>
      </c>
      <c r="C47" s="135"/>
      <c r="D47" s="31">
        <v>0</v>
      </c>
      <c r="E47" s="31">
        <v>0</v>
      </c>
      <c r="F47" s="31">
        <v>0</v>
      </c>
      <c r="G47" s="31">
        <v>0</v>
      </c>
      <c r="H47" s="41">
        <f t="shared" si="18"/>
        <v>0</v>
      </c>
      <c r="I47" s="41">
        <f t="shared" si="20"/>
        <v>0</v>
      </c>
      <c r="J47" s="41">
        <f t="shared" si="19"/>
        <v>0</v>
      </c>
      <c r="K47" s="31">
        <f t="shared" si="21"/>
        <v>0</v>
      </c>
      <c r="L47" s="31"/>
      <c r="M47" s="1"/>
      <c r="N47" s="1"/>
      <c r="O47" s="1"/>
      <c r="P47" s="2"/>
      <c r="Q47" s="2"/>
      <c r="R47" s="2"/>
      <c r="S47" s="2"/>
      <c r="T47" s="2"/>
      <c r="U47" s="2"/>
      <c r="V47" s="31"/>
      <c r="W47" s="31"/>
      <c r="X47" s="31"/>
      <c r="Y47" s="1"/>
      <c r="Z47" s="40"/>
      <c r="AA47" s="40"/>
      <c r="AB47" s="40"/>
      <c r="AC47" s="40"/>
      <c r="AD47" s="40"/>
    </row>
    <row r="48" spans="1:36" ht="15.75" hidden="1" x14ac:dyDescent="0.25">
      <c r="A48" s="2"/>
      <c r="B48" s="2" t="s">
        <v>89</v>
      </c>
      <c r="C48" s="135"/>
      <c r="D48" s="31">
        <v>0</v>
      </c>
      <c r="E48" s="31">
        <v>0</v>
      </c>
      <c r="F48" s="31">
        <v>0</v>
      </c>
      <c r="G48" s="31">
        <v>0</v>
      </c>
      <c r="H48" s="41">
        <f t="shared" si="18"/>
        <v>0</v>
      </c>
      <c r="I48" s="41">
        <f t="shared" si="20"/>
        <v>0</v>
      </c>
      <c r="J48" s="41">
        <f t="shared" si="19"/>
        <v>0</v>
      </c>
      <c r="K48" s="31">
        <f t="shared" si="21"/>
        <v>0</v>
      </c>
      <c r="L48" s="31"/>
      <c r="M48" s="1"/>
      <c r="N48" s="1"/>
      <c r="O48" s="1"/>
      <c r="P48" s="1"/>
      <c r="Q48" s="2"/>
      <c r="R48" s="1"/>
      <c r="S48" s="2"/>
      <c r="T48" s="1"/>
      <c r="U48" s="2"/>
      <c r="V48" s="31"/>
      <c r="W48" s="31"/>
      <c r="X48" s="31"/>
      <c r="Y48" s="1"/>
      <c r="Z48" s="40"/>
      <c r="AA48" s="40"/>
      <c r="AB48" s="40"/>
      <c r="AC48" s="40"/>
      <c r="AD48" s="40"/>
    </row>
    <row r="49" spans="1:30" ht="15.75" hidden="1" x14ac:dyDescent="0.25">
      <c r="A49" s="2"/>
      <c r="B49" s="2" t="s">
        <v>90</v>
      </c>
      <c r="C49" s="135"/>
      <c r="D49" s="31">
        <v>0</v>
      </c>
      <c r="E49" s="31">
        <v>0</v>
      </c>
      <c r="F49" s="31">
        <v>0</v>
      </c>
      <c r="G49" s="31">
        <v>0</v>
      </c>
      <c r="H49" s="41">
        <f t="shared" si="18"/>
        <v>0</v>
      </c>
      <c r="I49" s="41">
        <f t="shared" si="20"/>
        <v>0</v>
      </c>
      <c r="J49" s="41">
        <f t="shared" si="19"/>
        <v>0</v>
      </c>
      <c r="K49" s="31">
        <f t="shared" si="21"/>
        <v>0</v>
      </c>
      <c r="L49" s="96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40"/>
      <c r="AA49" s="40"/>
      <c r="AB49" s="40"/>
      <c r="AC49" s="40"/>
      <c r="AD49" s="40"/>
    </row>
    <row r="50" spans="1:30" ht="15.75" hidden="1" x14ac:dyDescent="0.25">
      <c r="A50" s="2"/>
      <c r="B50" s="2" t="s">
        <v>55</v>
      </c>
      <c r="C50" s="135"/>
      <c r="D50" s="31">
        <v>-186882.3</v>
      </c>
      <c r="E50" s="31">
        <v>-72861</v>
      </c>
      <c r="F50" s="31">
        <v>-145722</v>
      </c>
      <c r="G50" s="31">
        <v>-218583</v>
      </c>
      <c r="H50" s="41">
        <f t="shared" si="18"/>
        <v>-291444</v>
      </c>
      <c r="I50" s="41">
        <f t="shared" si="20"/>
        <v>-291444</v>
      </c>
      <c r="J50" s="41">
        <f>G50+(G50-F50)</f>
        <v>-291444</v>
      </c>
      <c r="K50" s="31">
        <v>-291444</v>
      </c>
      <c r="L50" s="9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Z50" s="40"/>
      <c r="AA50" s="40"/>
      <c r="AB50" s="40"/>
      <c r="AC50" s="40"/>
      <c r="AD50" s="40"/>
    </row>
    <row r="51" spans="1:30" ht="15.75" hidden="1" x14ac:dyDescent="0.25">
      <c r="A51" s="2"/>
      <c r="B51" s="2" t="s">
        <v>70</v>
      </c>
      <c r="C51" s="135"/>
      <c r="D51" s="31">
        <v>-2600</v>
      </c>
      <c r="E51" s="31">
        <v>0</v>
      </c>
      <c r="F51" s="31">
        <v>0</v>
      </c>
      <c r="G51" s="31">
        <v>0</v>
      </c>
      <c r="H51" s="41">
        <f t="shared" si="18"/>
        <v>0</v>
      </c>
      <c r="I51" s="41">
        <f t="shared" si="20"/>
        <v>0</v>
      </c>
      <c r="J51" s="41">
        <f t="shared" ref="J51:J52" si="22">G51+(G51-F51)</f>
        <v>0</v>
      </c>
      <c r="K51" s="31">
        <f t="shared" si="21"/>
        <v>0</v>
      </c>
      <c r="L51" s="96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Z51" s="40"/>
      <c r="AA51" s="40"/>
      <c r="AB51" s="40"/>
      <c r="AC51" s="40"/>
      <c r="AD51" s="40"/>
    </row>
    <row r="52" spans="1:30" ht="15.75" hidden="1" x14ac:dyDescent="0.25">
      <c r="A52" s="2"/>
      <c r="B52" s="2" t="s">
        <v>32</v>
      </c>
      <c r="C52" s="135"/>
      <c r="D52" s="31">
        <v>0</v>
      </c>
      <c r="E52" s="31">
        <v>0</v>
      </c>
      <c r="F52" s="31">
        <v>0</v>
      </c>
      <c r="G52" s="31">
        <v>0</v>
      </c>
      <c r="H52" s="41">
        <f t="shared" si="18"/>
        <v>0</v>
      </c>
      <c r="I52" s="41">
        <f t="shared" si="20"/>
        <v>0</v>
      </c>
      <c r="J52" s="41">
        <f t="shared" si="22"/>
        <v>0</v>
      </c>
      <c r="K52" s="31">
        <f t="shared" si="21"/>
        <v>0</v>
      </c>
      <c r="L52" s="96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Z52" s="40"/>
      <c r="AA52" s="40"/>
      <c r="AB52" s="40"/>
      <c r="AC52" s="40"/>
      <c r="AD52" s="40"/>
    </row>
    <row r="53" spans="1:30" ht="15.75" hidden="1" x14ac:dyDescent="0.25">
      <c r="A53" s="2"/>
      <c r="B53" s="2"/>
      <c r="C53" s="135"/>
      <c r="D53" s="31"/>
      <c r="E53" s="31"/>
      <c r="F53" s="31"/>
      <c r="G53" s="31"/>
      <c r="H53" s="41"/>
      <c r="I53" s="41"/>
      <c r="J53" s="41"/>
      <c r="K53" s="41"/>
      <c r="L53" s="9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Z53" s="40"/>
      <c r="AA53" s="40"/>
      <c r="AB53" s="40"/>
      <c r="AC53" s="40"/>
      <c r="AD53" s="40"/>
    </row>
    <row r="54" spans="1:30" ht="15.75" hidden="1" x14ac:dyDescent="0.25">
      <c r="A54" s="2"/>
      <c r="B54" s="2" t="s">
        <v>107</v>
      </c>
      <c r="C54" s="135"/>
      <c r="D54" s="110">
        <f>SUM(D46:D52)</f>
        <v>-189482.3</v>
      </c>
      <c r="E54" s="110">
        <f t="shared" ref="E54:G54" si="23">SUM(E46:E52)</f>
        <v>-72861</v>
      </c>
      <c r="F54" s="110">
        <f t="shared" si="23"/>
        <v>-145722</v>
      </c>
      <c r="G54" s="110">
        <f t="shared" si="23"/>
        <v>-218583</v>
      </c>
      <c r="H54" s="89">
        <f>SUM(H46:H52)</f>
        <v>-291444</v>
      </c>
      <c r="I54" s="89">
        <f>SUM(I46:I52)</f>
        <v>-291444</v>
      </c>
      <c r="J54" s="89">
        <f t="shared" ref="J54:K54" si="24">SUM(J46:J52)</f>
        <v>-291444</v>
      </c>
      <c r="K54" s="89">
        <f t="shared" si="24"/>
        <v>-291444</v>
      </c>
      <c r="L54" s="7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Z54" s="40"/>
      <c r="AA54" s="40"/>
      <c r="AB54" s="40"/>
      <c r="AC54" s="40"/>
      <c r="AD54" s="40"/>
    </row>
    <row r="55" spans="1:30" ht="15.75" hidden="1" x14ac:dyDescent="0.25">
      <c r="A55" s="2"/>
      <c r="B55" s="2"/>
      <c r="C55" s="135"/>
      <c r="D55" s="36"/>
      <c r="E55" s="36"/>
      <c r="F55" s="36"/>
      <c r="G55" s="36"/>
      <c r="H55" s="41"/>
      <c r="I55" s="41"/>
      <c r="J55" s="41"/>
      <c r="K55" s="77"/>
      <c r="L55" s="7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Z55" s="40"/>
      <c r="AA55" s="40"/>
      <c r="AB55" s="40"/>
      <c r="AC55" s="40"/>
      <c r="AD55" s="40"/>
    </row>
    <row r="56" spans="1:30" ht="15.75" hidden="1" x14ac:dyDescent="0.25">
      <c r="A56" s="2"/>
      <c r="B56" s="2" t="s">
        <v>108</v>
      </c>
      <c r="C56" s="135"/>
      <c r="D56" s="31"/>
      <c r="E56" s="31"/>
      <c r="F56" s="31"/>
      <c r="G56" s="31"/>
      <c r="H56" s="41"/>
      <c r="I56" s="41"/>
      <c r="J56" s="41"/>
      <c r="K56" s="97"/>
      <c r="L56" s="9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Z56" s="40"/>
      <c r="AA56" s="40"/>
      <c r="AB56" s="40"/>
      <c r="AC56" s="40"/>
      <c r="AD56" s="40"/>
    </row>
    <row r="57" spans="1:30" ht="15.75" hidden="1" x14ac:dyDescent="0.25">
      <c r="A57" s="2"/>
      <c r="B57" s="2" t="s">
        <v>39</v>
      </c>
      <c r="C57" s="135"/>
      <c r="D57" s="31">
        <v>12702.08</v>
      </c>
      <c r="E57" s="31">
        <v>3181.36</v>
      </c>
      <c r="F57" s="31">
        <v>6350.92</v>
      </c>
      <c r="G57" s="31">
        <v>10790.12</v>
      </c>
      <c r="H57" s="41">
        <f t="shared" ref="H57:H66" si="25">F57+(2*(F57-E57))</f>
        <v>12690.04</v>
      </c>
      <c r="I57" s="41">
        <f t="shared" ref="I57:I66" si="26">F57*2</f>
        <v>12701.84</v>
      </c>
      <c r="J57" s="41">
        <f t="shared" ref="J57:J66" si="27">G57+(G57-F57)</f>
        <v>15229.320000000002</v>
      </c>
      <c r="K57" s="31">
        <f t="shared" ref="K57:K66" si="28">G57+(33%*G57)</f>
        <v>14350.859600000002</v>
      </c>
      <c r="L57" s="96"/>
      <c r="M57" s="1"/>
      <c r="N57" s="1"/>
      <c r="O57" s="1"/>
      <c r="P57" s="1"/>
      <c r="Q57" s="1"/>
      <c r="R57" s="1"/>
      <c r="S57" s="1"/>
      <c r="T57" s="1"/>
      <c r="U57" s="1"/>
      <c r="V57" s="1"/>
      <c r="X57" s="40"/>
      <c r="Y57" s="40"/>
      <c r="Z57" s="40"/>
      <c r="AA57" s="40"/>
      <c r="AB57" s="40"/>
    </row>
    <row r="58" spans="1:30" ht="15.75" hidden="1" x14ac:dyDescent="0.25">
      <c r="A58" s="2"/>
      <c r="B58" s="2" t="s">
        <v>41</v>
      </c>
      <c r="C58" s="135"/>
      <c r="D58" s="31">
        <v>22592.89</v>
      </c>
      <c r="E58" s="31">
        <v>3536.41</v>
      </c>
      <c r="F58" s="31">
        <v>11087.92</v>
      </c>
      <c r="G58" s="31">
        <v>15764.48</v>
      </c>
      <c r="H58" s="41">
        <f t="shared" si="25"/>
        <v>26190.940000000002</v>
      </c>
      <c r="I58" s="41">
        <f t="shared" si="26"/>
        <v>22175.84</v>
      </c>
      <c r="J58" s="41">
        <f t="shared" si="27"/>
        <v>20441.04</v>
      </c>
      <c r="K58" s="31">
        <f t="shared" si="28"/>
        <v>20966.758399999999</v>
      </c>
      <c r="L58" s="96"/>
      <c r="M58" s="1"/>
      <c r="N58" s="1"/>
      <c r="O58" s="1"/>
      <c r="P58" s="1"/>
      <c r="Q58" s="1"/>
      <c r="R58" s="1"/>
      <c r="S58" s="1"/>
      <c r="T58" s="1"/>
      <c r="U58" s="1"/>
      <c r="V58" s="1"/>
      <c r="X58" s="40"/>
      <c r="Y58" s="40"/>
      <c r="Z58" s="40"/>
      <c r="AA58" s="40"/>
      <c r="AB58" s="40"/>
    </row>
    <row r="59" spans="1:30" ht="15.75" hidden="1" x14ac:dyDescent="0.25">
      <c r="A59" s="2"/>
      <c r="B59" s="2" t="s">
        <v>34</v>
      </c>
      <c r="C59" s="135"/>
      <c r="D59" s="31">
        <v>14329.87</v>
      </c>
      <c r="E59" s="31">
        <v>-1410.87</v>
      </c>
      <c r="F59" s="31">
        <v>-1523.63</v>
      </c>
      <c r="G59" s="31">
        <v>2936.12</v>
      </c>
      <c r="H59" s="41">
        <f t="shared" si="25"/>
        <v>-1749.1500000000005</v>
      </c>
      <c r="I59" s="41">
        <f t="shared" si="26"/>
        <v>-3047.26</v>
      </c>
      <c r="J59" s="41">
        <f t="shared" si="27"/>
        <v>7395.87</v>
      </c>
      <c r="K59" s="31">
        <f t="shared" si="28"/>
        <v>3905.0396000000001</v>
      </c>
      <c r="L59" s="96"/>
      <c r="M59" s="1"/>
      <c r="N59" s="1"/>
      <c r="O59" s="1"/>
      <c r="P59" s="1"/>
      <c r="Q59" s="1"/>
      <c r="R59" s="1"/>
      <c r="S59" s="1"/>
      <c r="T59" s="1"/>
      <c r="U59" s="1"/>
      <c r="V59" s="1"/>
      <c r="X59" s="40"/>
      <c r="Y59" s="40"/>
      <c r="Z59" s="40"/>
      <c r="AA59" s="40"/>
      <c r="AB59" s="40"/>
    </row>
    <row r="60" spans="1:30" ht="15.75" hidden="1" x14ac:dyDescent="0.25">
      <c r="A60" s="2"/>
      <c r="B60" s="2" t="s">
        <v>43</v>
      </c>
      <c r="C60" s="135"/>
      <c r="D60" s="31">
        <v>-123.57</v>
      </c>
      <c r="E60" s="31">
        <v>1188.95</v>
      </c>
      <c r="F60" s="31">
        <v>1279.42</v>
      </c>
      <c r="G60" s="31">
        <v>1538.15</v>
      </c>
      <c r="H60" s="41">
        <f t="shared" si="25"/>
        <v>1460.3600000000001</v>
      </c>
      <c r="I60" s="41">
        <f t="shared" si="26"/>
        <v>2558.84</v>
      </c>
      <c r="J60" s="41">
        <f t="shared" si="27"/>
        <v>1796.88</v>
      </c>
      <c r="K60" s="31">
        <f t="shared" si="28"/>
        <v>2045.7395000000001</v>
      </c>
      <c r="L60" s="96"/>
      <c r="M60" s="1"/>
      <c r="N60" s="1"/>
      <c r="O60" s="1"/>
      <c r="P60" s="1"/>
      <c r="Q60" s="1"/>
      <c r="R60" s="1"/>
      <c r="S60" s="1"/>
      <c r="T60" s="1"/>
      <c r="U60" s="1"/>
      <c r="V60" s="1"/>
      <c r="X60" s="40"/>
      <c r="Y60" s="40"/>
      <c r="Z60" s="40"/>
      <c r="AA60" s="40"/>
      <c r="AB60" s="40"/>
    </row>
    <row r="61" spans="1:30" ht="15.75" hidden="1" x14ac:dyDescent="0.25">
      <c r="A61" s="2"/>
      <c r="B61" s="2" t="s">
        <v>37</v>
      </c>
      <c r="C61" s="135"/>
      <c r="D61" s="31">
        <v>272535.23</v>
      </c>
      <c r="E61" s="31">
        <v>-230330.97</v>
      </c>
      <c r="F61" s="31">
        <v>-532107.77</v>
      </c>
      <c r="G61" s="31">
        <v>-687663.86</v>
      </c>
      <c r="H61" s="41">
        <f t="shared" si="25"/>
        <v>-1135661.3700000001</v>
      </c>
      <c r="I61" s="41">
        <f t="shared" si="26"/>
        <v>-1064215.54</v>
      </c>
      <c r="J61" s="41">
        <f t="shared" si="27"/>
        <v>-843219.95</v>
      </c>
      <c r="K61" s="31">
        <f t="shared" si="28"/>
        <v>-914592.9338</v>
      </c>
      <c r="L61" s="96"/>
      <c r="M61" s="1"/>
      <c r="N61" s="1"/>
      <c r="O61" s="1"/>
      <c r="P61" s="1"/>
      <c r="Q61" s="1"/>
      <c r="R61" s="1"/>
      <c r="S61" s="1"/>
      <c r="T61" s="1"/>
      <c r="U61" s="1"/>
      <c r="V61" s="1"/>
      <c r="X61" s="40"/>
      <c r="Y61" s="40"/>
      <c r="Z61" s="40"/>
      <c r="AA61" s="40"/>
      <c r="AB61" s="40"/>
    </row>
    <row r="62" spans="1:30" ht="15.75" hidden="1" x14ac:dyDescent="0.25">
      <c r="A62" s="2"/>
      <c r="B62" s="2" t="s">
        <v>35</v>
      </c>
      <c r="C62" s="135"/>
      <c r="D62" s="31">
        <v>365890.09</v>
      </c>
      <c r="E62" s="31">
        <v>29385.02</v>
      </c>
      <c r="F62" s="31">
        <v>60218.89</v>
      </c>
      <c r="G62" s="31">
        <v>81163.3</v>
      </c>
      <c r="H62" s="41">
        <f t="shared" si="25"/>
        <v>121886.63</v>
      </c>
      <c r="I62" s="41">
        <f t="shared" si="26"/>
        <v>120437.78</v>
      </c>
      <c r="J62" s="41">
        <f t="shared" si="27"/>
        <v>102107.71</v>
      </c>
      <c r="K62" s="31">
        <f t="shared" si="28"/>
        <v>107947.18900000001</v>
      </c>
      <c r="L62" s="96"/>
      <c r="M62" s="1"/>
      <c r="N62" s="1"/>
      <c r="O62" s="1"/>
      <c r="P62" s="1"/>
      <c r="Q62" s="1"/>
      <c r="R62" s="1"/>
      <c r="S62" s="1"/>
      <c r="T62" s="1"/>
      <c r="U62" s="1"/>
      <c r="V62" s="1"/>
      <c r="X62" s="40"/>
      <c r="Y62" s="40"/>
      <c r="Z62" s="40"/>
      <c r="AA62" s="40"/>
      <c r="AB62" s="40"/>
    </row>
    <row r="63" spans="1:30" ht="15.75" hidden="1" x14ac:dyDescent="0.25">
      <c r="A63" s="2"/>
      <c r="B63" s="2" t="s">
        <v>91</v>
      </c>
      <c r="C63" s="135"/>
      <c r="D63" s="31">
        <v>0</v>
      </c>
      <c r="E63" s="31">
        <v>0</v>
      </c>
      <c r="F63" s="31">
        <v>0</v>
      </c>
      <c r="G63" s="31">
        <v>0</v>
      </c>
      <c r="H63" s="41">
        <f t="shared" si="25"/>
        <v>0</v>
      </c>
      <c r="I63" s="41">
        <f t="shared" si="26"/>
        <v>0</v>
      </c>
      <c r="J63" s="41">
        <f t="shared" si="27"/>
        <v>0</v>
      </c>
      <c r="K63" s="31">
        <f t="shared" si="28"/>
        <v>0</v>
      </c>
      <c r="L63" s="96"/>
      <c r="M63" s="1"/>
      <c r="N63" s="1"/>
      <c r="O63" s="1"/>
      <c r="P63" s="1"/>
      <c r="Q63" s="1"/>
      <c r="R63" s="1"/>
      <c r="S63" s="1"/>
      <c r="T63" s="1"/>
      <c r="U63" s="1"/>
      <c r="V63" s="1"/>
      <c r="X63" s="40"/>
      <c r="Y63" s="40"/>
      <c r="Z63" s="40"/>
      <c r="AA63" s="40"/>
      <c r="AB63" s="40"/>
    </row>
    <row r="64" spans="1:30" ht="15.75" hidden="1" x14ac:dyDescent="0.25">
      <c r="A64" s="2"/>
      <c r="B64" s="2" t="s">
        <v>98</v>
      </c>
      <c r="C64" s="135"/>
      <c r="D64" s="31">
        <v>-38403.760000000002</v>
      </c>
      <c r="E64" s="31">
        <v>-6635.25</v>
      </c>
      <c r="F64" s="31">
        <v>-15331.08</v>
      </c>
      <c r="G64" s="31">
        <v>-23088.67</v>
      </c>
      <c r="H64" s="41">
        <f t="shared" si="25"/>
        <v>-32722.739999999998</v>
      </c>
      <c r="I64" s="41">
        <f t="shared" si="26"/>
        <v>-30662.16</v>
      </c>
      <c r="J64" s="41">
        <f t="shared" si="27"/>
        <v>-30846.259999999995</v>
      </c>
      <c r="K64" s="31">
        <f t="shared" si="28"/>
        <v>-30707.931099999998</v>
      </c>
      <c r="L64" s="96"/>
      <c r="M64" s="1"/>
      <c r="N64" s="1"/>
      <c r="O64" s="1"/>
      <c r="P64" s="1"/>
      <c r="Q64" s="1"/>
      <c r="R64" s="1"/>
      <c r="S64" s="1"/>
      <c r="T64" s="1"/>
      <c r="U64" s="1"/>
      <c r="V64" s="1"/>
      <c r="X64" s="40"/>
      <c r="Y64" s="40"/>
      <c r="Z64" s="40"/>
      <c r="AA64" s="40"/>
      <c r="AB64" s="40"/>
    </row>
    <row r="65" spans="1:28" ht="15.75" hidden="1" x14ac:dyDescent="0.25">
      <c r="A65" s="2"/>
      <c r="B65" s="2" t="s">
        <v>114</v>
      </c>
      <c r="C65" s="135"/>
      <c r="D65" s="31">
        <v>-1274.2</v>
      </c>
      <c r="E65" s="31">
        <v>-197.58</v>
      </c>
      <c r="F65" s="31">
        <v>-280.2</v>
      </c>
      <c r="G65" s="31">
        <v>-358.59</v>
      </c>
      <c r="H65" s="41">
        <f t="shared" si="25"/>
        <v>-445.43999999999994</v>
      </c>
      <c r="I65" s="41">
        <f t="shared" si="26"/>
        <v>-560.4</v>
      </c>
      <c r="J65" s="41">
        <f t="shared" si="27"/>
        <v>-436.97999999999996</v>
      </c>
      <c r="K65" s="31">
        <f t="shared" si="28"/>
        <v>-476.92469999999997</v>
      </c>
      <c r="L65" s="96"/>
      <c r="M65" s="1"/>
      <c r="N65" s="1"/>
      <c r="O65" s="1"/>
      <c r="P65" s="1"/>
      <c r="Q65" s="1"/>
      <c r="R65" s="1"/>
      <c r="S65" s="1"/>
      <c r="T65" s="1"/>
      <c r="U65" s="1"/>
      <c r="V65" s="1"/>
      <c r="X65" s="40"/>
      <c r="Y65" s="40"/>
      <c r="Z65" s="40"/>
      <c r="AA65" s="40"/>
      <c r="AB65" s="40"/>
    </row>
    <row r="66" spans="1:28" ht="15.75" hidden="1" x14ac:dyDescent="0.25">
      <c r="A66" s="2"/>
      <c r="B66" s="2" t="s">
        <v>92</v>
      </c>
      <c r="C66" s="135"/>
      <c r="D66" s="31">
        <v>-5401.66</v>
      </c>
      <c r="E66" s="31">
        <v>-1548.66</v>
      </c>
      <c r="F66" s="31">
        <v>-3385.91</v>
      </c>
      <c r="G66" s="31">
        <v>-5248.59</v>
      </c>
      <c r="H66" s="41">
        <f t="shared" si="25"/>
        <v>-7060.41</v>
      </c>
      <c r="I66" s="41">
        <f t="shared" si="26"/>
        <v>-6771.82</v>
      </c>
      <c r="J66" s="41">
        <f t="shared" si="27"/>
        <v>-7111.27</v>
      </c>
      <c r="K66" s="31">
        <f t="shared" si="28"/>
        <v>-6980.6247000000003</v>
      </c>
      <c r="L66" s="96"/>
      <c r="M66" s="1"/>
      <c r="N66" s="1"/>
      <c r="O66" s="1"/>
      <c r="P66" s="1"/>
      <c r="Q66" s="1"/>
      <c r="R66" s="1"/>
      <c r="S66" s="1"/>
      <c r="T66" s="1"/>
      <c r="U66" s="1"/>
      <c r="V66" s="1"/>
      <c r="X66" s="40"/>
      <c r="Y66" s="40"/>
      <c r="Z66" s="40"/>
      <c r="AA66" s="40"/>
      <c r="AB66" s="40"/>
    </row>
    <row r="67" spans="1:28" ht="15.75" hidden="1" x14ac:dyDescent="0.25">
      <c r="A67" s="2"/>
      <c r="B67" s="2"/>
      <c r="C67" s="135"/>
      <c r="D67" s="31"/>
      <c r="E67" s="31"/>
      <c r="F67" s="31"/>
      <c r="G67" s="31"/>
      <c r="H67" s="41"/>
      <c r="I67" s="41"/>
      <c r="J67" s="41"/>
      <c r="K67" s="41"/>
      <c r="L67" s="97"/>
      <c r="M67" s="1"/>
      <c r="N67" s="1"/>
      <c r="O67" s="1"/>
      <c r="P67" s="1"/>
      <c r="Q67" s="1"/>
      <c r="R67" s="1"/>
      <c r="S67" s="1"/>
      <c r="T67" s="1"/>
      <c r="U67" s="1"/>
      <c r="V67" s="1"/>
      <c r="X67" s="40"/>
      <c r="Y67" s="40"/>
      <c r="Z67" s="40"/>
      <c r="AA67" s="40"/>
      <c r="AB67" s="40"/>
    </row>
    <row r="68" spans="1:28" ht="15.75" hidden="1" x14ac:dyDescent="0.25">
      <c r="A68" s="2"/>
      <c r="B68" s="2" t="s">
        <v>119</v>
      </c>
      <c r="C68" s="135"/>
      <c r="D68" s="110">
        <f>SUM(D57:D66)</f>
        <v>642846.97000000009</v>
      </c>
      <c r="E68" s="110">
        <f>SUM(E57:E66)</f>
        <v>-202831.59</v>
      </c>
      <c r="F68" s="110">
        <f>SUM(F57:F66)</f>
        <v>-473691.44</v>
      </c>
      <c r="G68" s="110">
        <f t="shared" ref="G68:J68" si="29">SUM(G57:G66)</f>
        <v>-604167.53999999992</v>
      </c>
      <c r="H68" s="89">
        <f t="shared" si="29"/>
        <v>-1015411.1400000001</v>
      </c>
      <c r="I68" s="89">
        <f t="shared" si="29"/>
        <v>-947382.88</v>
      </c>
      <c r="J68" s="89">
        <f t="shared" si="29"/>
        <v>-734643.64</v>
      </c>
      <c r="K68" s="89">
        <f t="shared" ref="K68" si="30">SUM(K57:K66)</f>
        <v>-803542.82819999999</v>
      </c>
      <c r="L68" s="36"/>
      <c r="M68" s="1"/>
      <c r="N68" s="1"/>
      <c r="O68" s="1"/>
      <c r="P68" s="1"/>
      <c r="Q68" s="1"/>
      <c r="R68" s="1"/>
      <c r="S68" s="1"/>
      <c r="T68" s="1"/>
      <c r="U68" s="1"/>
      <c r="V68" s="1"/>
      <c r="X68" s="40"/>
      <c r="Y68" s="40"/>
      <c r="Z68" s="40"/>
      <c r="AA68" s="40"/>
      <c r="AB68" s="40"/>
    </row>
    <row r="69" spans="1:28" ht="15.75" hidden="1" x14ac:dyDescent="0.25">
      <c r="A69" s="2"/>
      <c r="B69" s="2"/>
      <c r="C69" s="135"/>
      <c r="D69" s="36"/>
      <c r="E69" s="36"/>
      <c r="F69" s="36"/>
      <c r="G69" s="36"/>
      <c r="H69" s="41"/>
      <c r="I69" s="41"/>
      <c r="J69" s="41"/>
      <c r="K69" s="41"/>
      <c r="L69" s="36"/>
      <c r="M69" s="1"/>
      <c r="N69" s="1"/>
      <c r="O69" s="1"/>
      <c r="P69" s="1"/>
      <c r="Q69" s="1"/>
      <c r="R69" s="1"/>
      <c r="S69" s="1"/>
      <c r="T69" s="1"/>
      <c r="U69" s="1"/>
      <c r="V69" s="1"/>
      <c r="X69" s="40"/>
      <c r="Y69" s="40"/>
      <c r="Z69" s="40"/>
      <c r="AA69" s="40"/>
      <c r="AB69" s="40"/>
    </row>
    <row r="70" spans="1:28" ht="15.75" hidden="1" x14ac:dyDescent="0.25">
      <c r="A70" s="2"/>
      <c r="B70" s="2" t="s">
        <v>105</v>
      </c>
      <c r="C70" s="135"/>
      <c r="D70" s="36">
        <f>D68+D54</f>
        <v>453364.6700000001</v>
      </c>
      <c r="E70" s="36">
        <f>E68+E54</f>
        <v>-275692.58999999997</v>
      </c>
      <c r="F70" s="36">
        <f>F68+F54</f>
        <v>-619413.43999999994</v>
      </c>
      <c r="G70" s="36">
        <f t="shared" ref="G70:J70" si="31">G68+G54</f>
        <v>-822750.53999999992</v>
      </c>
      <c r="H70" s="41">
        <f t="shared" si="31"/>
        <v>-1306855.1400000001</v>
      </c>
      <c r="I70" s="41">
        <f t="shared" si="31"/>
        <v>-1238826.8799999999</v>
      </c>
      <c r="J70" s="41">
        <f t="shared" si="31"/>
        <v>-1026087.64</v>
      </c>
      <c r="K70" s="41">
        <f t="shared" ref="K70" si="32">K68+K54</f>
        <v>-1094986.8281999999</v>
      </c>
      <c r="L70" s="36"/>
      <c r="M70" s="1"/>
      <c r="N70" s="1"/>
      <c r="O70" s="1"/>
      <c r="P70" s="1"/>
      <c r="Q70" s="1"/>
      <c r="R70" s="1"/>
      <c r="S70" s="1"/>
      <c r="T70" s="1"/>
      <c r="U70" s="1"/>
      <c r="V70" s="1"/>
      <c r="X70" s="40"/>
      <c r="Y70" s="40"/>
      <c r="Z70" s="40"/>
      <c r="AA70" s="40"/>
      <c r="AB70" s="40"/>
    </row>
    <row r="71" spans="1:28" ht="15.75" hidden="1" x14ac:dyDescent="0.25">
      <c r="A71" s="2"/>
      <c r="B71" s="2"/>
      <c r="C71" s="135"/>
      <c r="D71" s="31"/>
      <c r="E71" s="31"/>
      <c r="F71" s="31"/>
      <c r="G71" s="31"/>
      <c r="H71" s="41"/>
      <c r="I71" s="41"/>
      <c r="J71" s="41"/>
      <c r="K71" s="41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X71" s="40"/>
      <c r="Y71" s="40"/>
      <c r="Z71" s="40"/>
      <c r="AA71" s="40"/>
      <c r="AB71" s="40"/>
    </row>
    <row r="72" spans="1:28" ht="16.5" hidden="1" thickBot="1" x14ac:dyDescent="0.3">
      <c r="A72" s="2"/>
      <c r="B72" s="2" t="s">
        <v>93</v>
      </c>
      <c r="C72" s="135"/>
      <c r="D72" s="111">
        <f t="shared" ref="D72:J72" si="33">D43+D70</f>
        <v>4919356.57</v>
      </c>
      <c r="E72" s="111">
        <f t="shared" si="33"/>
        <v>4643663.9800000004</v>
      </c>
      <c r="F72" s="111">
        <f>F43+F70</f>
        <v>4299943.1300000008</v>
      </c>
      <c r="G72" s="111">
        <f t="shared" si="33"/>
        <v>4096606.0300000003</v>
      </c>
      <c r="H72" s="90">
        <f t="shared" si="33"/>
        <v>3612501.43</v>
      </c>
      <c r="I72" s="90">
        <f t="shared" si="33"/>
        <v>3680529.6900000004</v>
      </c>
      <c r="J72" s="90">
        <f t="shared" si="33"/>
        <v>3893268.93</v>
      </c>
      <c r="K72" s="90">
        <f t="shared" ref="K72" si="34">K43+K70</f>
        <v>3824369.7418000004</v>
      </c>
      <c r="L72" s="36"/>
      <c r="M72" s="1"/>
      <c r="N72" s="1"/>
      <c r="O72" s="1"/>
      <c r="P72" s="1"/>
      <c r="Q72" s="1"/>
      <c r="R72" s="1"/>
      <c r="S72" s="1"/>
      <c r="T72" s="1"/>
      <c r="U72" s="1"/>
      <c r="V72" s="1"/>
      <c r="X72" s="40"/>
      <c r="Y72" s="40"/>
      <c r="Z72" s="40"/>
      <c r="AA72" s="40"/>
      <c r="AB72" s="40"/>
    </row>
    <row r="73" spans="1:28" ht="16.5" hidden="1" thickTop="1" x14ac:dyDescent="0.25">
      <c r="A73" s="2"/>
      <c r="B73" s="2"/>
      <c r="C73" s="135"/>
      <c r="D73" s="31"/>
      <c r="E73" s="41"/>
      <c r="F73" s="41"/>
      <c r="G73" s="41"/>
      <c r="H73" s="72"/>
      <c r="I73" s="72"/>
      <c r="J73" s="36"/>
      <c r="K73" s="36"/>
      <c r="L73" s="1"/>
      <c r="M73" s="1"/>
      <c r="N73" s="1"/>
      <c r="O73" s="1"/>
      <c r="P73" s="1"/>
      <c r="Q73" s="1"/>
      <c r="R73" s="1"/>
      <c r="S73" s="1"/>
      <c r="T73" s="1"/>
      <c r="U73" s="1"/>
      <c r="X73" s="40"/>
      <c r="Y73" s="40"/>
      <c r="Z73" s="40"/>
      <c r="AA73" s="40"/>
    </row>
    <row r="74" spans="1:28" ht="15.75" hidden="1" x14ac:dyDescent="0.25">
      <c r="A74" s="2"/>
      <c r="B74" s="2"/>
      <c r="C74" s="135"/>
      <c r="D74" s="31"/>
      <c r="E74" s="41"/>
      <c r="F74" s="41"/>
      <c r="G74" s="41"/>
      <c r="H74" s="72"/>
      <c r="I74" s="72"/>
      <c r="J74" s="1"/>
      <c r="K74" s="1"/>
      <c r="L74" s="1"/>
      <c r="M74" s="38"/>
      <c r="N74" s="1"/>
      <c r="O74" s="1"/>
      <c r="P74" s="1"/>
      <c r="Q74" s="1"/>
      <c r="R74" s="1"/>
      <c r="S74" s="1"/>
      <c r="T74" s="1"/>
      <c r="U74" s="1"/>
      <c r="X74" s="40"/>
      <c r="Y74" s="40"/>
      <c r="Z74" s="40"/>
      <c r="AA74" s="40"/>
    </row>
    <row r="75" spans="1:28" ht="15.75" hidden="1" x14ac:dyDescent="0.25">
      <c r="A75" s="2"/>
      <c r="B75" s="2"/>
      <c r="C75" s="135"/>
      <c r="D75" s="31"/>
      <c r="E75" s="41"/>
      <c r="F75" s="41"/>
      <c r="G75" s="41"/>
      <c r="H75" s="72"/>
      <c r="I75" s="72"/>
      <c r="J75" s="1"/>
      <c r="K75" s="1"/>
      <c r="L75" s="1" t="s">
        <v>146</v>
      </c>
      <c r="M75" s="1" t="s">
        <v>146</v>
      </c>
      <c r="N75" s="1" t="s">
        <v>147</v>
      </c>
      <c r="O75" s="150" t="s">
        <v>85</v>
      </c>
      <c r="P75" s="1"/>
      <c r="Q75" s="1"/>
      <c r="R75" s="1"/>
      <c r="S75" s="1"/>
      <c r="T75" s="1"/>
      <c r="U75" s="1"/>
      <c r="X75" s="40"/>
      <c r="Y75" s="40"/>
      <c r="Z75" s="40"/>
      <c r="AA75" s="40"/>
    </row>
    <row r="76" spans="1:28" ht="15.75" hidden="1" x14ac:dyDescent="0.25">
      <c r="A76" s="2"/>
      <c r="B76" s="86" t="s">
        <v>94</v>
      </c>
      <c r="C76" s="134"/>
      <c r="D76" s="112" t="s">
        <v>10</v>
      </c>
      <c r="E76" s="41"/>
      <c r="F76" s="41"/>
      <c r="G76" s="41"/>
      <c r="H76" s="72" t="s">
        <v>142</v>
      </c>
      <c r="I76" s="1" t="s">
        <v>143</v>
      </c>
      <c r="J76" s="1" t="s">
        <v>144</v>
      </c>
      <c r="K76" s="1" t="s">
        <v>145</v>
      </c>
      <c r="L76" s="149" t="s">
        <v>125</v>
      </c>
      <c r="M76" s="149" t="s">
        <v>135</v>
      </c>
      <c r="N76" s="150" t="s">
        <v>124</v>
      </c>
      <c r="O76" s="151" t="s">
        <v>148</v>
      </c>
      <c r="P76" s="32"/>
      <c r="Q76" s="1"/>
      <c r="R76" s="32"/>
      <c r="S76" s="1"/>
      <c r="T76" s="1"/>
      <c r="U76" s="1"/>
      <c r="V76" s="1"/>
      <c r="X76" s="40"/>
      <c r="Y76" s="40"/>
      <c r="Z76" s="40"/>
      <c r="AA76" s="40"/>
      <c r="AB76" s="40"/>
    </row>
    <row r="77" spans="1:28" ht="15.75" hidden="1" x14ac:dyDescent="0.25">
      <c r="A77" s="2"/>
      <c r="B77" s="2" t="s">
        <v>31</v>
      </c>
      <c r="C77" s="135"/>
      <c r="D77" s="31" t="s">
        <v>95</v>
      </c>
      <c r="E77" s="41"/>
      <c r="F77" s="41"/>
      <c r="G77" s="41"/>
      <c r="I77" s="41">
        <f>E47</f>
        <v>0</v>
      </c>
      <c r="J77" s="41">
        <f>F47</f>
        <v>0</v>
      </c>
      <c r="K77" s="41">
        <f>G47</f>
        <v>0</v>
      </c>
      <c r="L77" s="41">
        <f>H47</f>
        <v>0</v>
      </c>
      <c r="M77" s="41">
        <f>I47</f>
        <v>0</v>
      </c>
      <c r="N77" s="146">
        <f>J48</f>
        <v>0</v>
      </c>
      <c r="O77" s="146">
        <f>K48</f>
        <v>0</v>
      </c>
      <c r="P77" s="146"/>
      <c r="Q77" s="32"/>
      <c r="R77" s="32"/>
      <c r="S77" s="32"/>
      <c r="T77" s="1"/>
      <c r="U77" s="1"/>
      <c r="V77" s="1"/>
      <c r="X77" s="40"/>
      <c r="Y77" s="40"/>
      <c r="Z77" s="40"/>
      <c r="AA77" s="40"/>
      <c r="AB77" s="40"/>
    </row>
    <row r="78" spans="1:28" ht="15.75" hidden="1" x14ac:dyDescent="0.25">
      <c r="A78" s="2"/>
      <c r="B78" s="2" t="s">
        <v>76</v>
      </c>
      <c r="C78" s="135"/>
      <c r="D78" s="31"/>
      <c r="E78" s="41"/>
      <c r="F78" s="41"/>
      <c r="G78" s="41"/>
      <c r="I78" s="41"/>
      <c r="J78" s="41"/>
      <c r="K78" s="41"/>
      <c r="L78" s="41"/>
      <c r="M78" s="41"/>
      <c r="N78" s="41"/>
      <c r="O78" s="41"/>
      <c r="P78" s="32"/>
      <c r="Q78" s="32"/>
      <c r="R78" s="32"/>
      <c r="S78" s="32"/>
      <c r="T78" s="1"/>
      <c r="U78" s="1"/>
      <c r="V78" s="1"/>
      <c r="X78" s="40"/>
      <c r="Y78" s="40"/>
      <c r="Z78" s="40"/>
      <c r="AA78" s="40"/>
      <c r="AB78" s="40"/>
    </row>
    <row r="79" spans="1:28" ht="15.75" hidden="1" x14ac:dyDescent="0.25">
      <c r="A79" s="2"/>
      <c r="B79" s="2" t="s">
        <v>111</v>
      </c>
      <c r="C79" s="135"/>
      <c r="D79" s="31" t="s">
        <v>99</v>
      </c>
      <c r="E79" s="41"/>
      <c r="F79" s="41"/>
      <c r="G79" s="41"/>
      <c r="I79" s="41"/>
      <c r="J79" s="41"/>
      <c r="K79" s="41"/>
      <c r="L79" s="41"/>
      <c r="M79" s="41"/>
      <c r="N79" s="41"/>
      <c r="O79" s="41"/>
      <c r="P79" s="32"/>
      <c r="Q79" s="32"/>
      <c r="R79" s="32"/>
      <c r="S79" s="32"/>
      <c r="T79" s="1"/>
      <c r="U79" s="1"/>
      <c r="V79" s="1"/>
      <c r="X79" s="40"/>
      <c r="Y79" s="40"/>
      <c r="Z79" s="40"/>
      <c r="AA79" s="40"/>
      <c r="AB79" s="40"/>
    </row>
    <row r="80" spans="1:28" ht="15.75" hidden="1" x14ac:dyDescent="0.25">
      <c r="A80" s="2"/>
      <c r="B80" s="2" t="s">
        <v>32</v>
      </c>
      <c r="C80" s="135"/>
      <c r="D80" s="31" t="s">
        <v>97</v>
      </c>
      <c r="E80" s="41"/>
      <c r="F80" s="41"/>
      <c r="G80" s="41"/>
      <c r="H80" s="41">
        <f t="shared" ref="H80:K80" si="35">D52</f>
        <v>0</v>
      </c>
      <c r="I80" s="41">
        <f t="shared" si="35"/>
        <v>0</v>
      </c>
      <c r="J80" s="41">
        <f t="shared" si="35"/>
        <v>0</v>
      </c>
      <c r="K80" s="41">
        <f t="shared" si="35"/>
        <v>0</v>
      </c>
      <c r="L80" s="41">
        <f>H52</f>
        <v>0</v>
      </c>
      <c r="M80" s="41">
        <f>I52</f>
        <v>0</v>
      </c>
      <c r="N80" s="143">
        <f>J52</f>
        <v>0</v>
      </c>
      <c r="O80" s="143">
        <f>K52</f>
        <v>0</v>
      </c>
      <c r="P80" s="143"/>
      <c r="Q80" s="32"/>
      <c r="R80" s="32"/>
      <c r="S80" s="32"/>
      <c r="T80" s="1"/>
      <c r="U80" s="1"/>
      <c r="V80" s="1"/>
      <c r="X80" s="40"/>
      <c r="Y80" s="40"/>
      <c r="Z80" s="40"/>
      <c r="AA80" s="40"/>
      <c r="AB80" s="40"/>
    </row>
    <row r="81" spans="1:28" ht="15.75" hidden="1" x14ac:dyDescent="0.25">
      <c r="A81" s="2"/>
      <c r="B81" s="2" t="s">
        <v>41</v>
      </c>
      <c r="C81" s="135"/>
      <c r="D81" s="31" t="s">
        <v>126</v>
      </c>
      <c r="E81" s="41"/>
      <c r="F81" s="41"/>
      <c r="G81" s="41"/>
      <c r="H81" s="41">
        <f t="shared" ref="H81:K81" si="36">D58</f>
        <v>22592.89</v>
      </c>
      <c r="I81" s="41">
        <f t="shared" si="36"/>
        <v>3536.41</v>
      </c>
      <c r="J81" s="41">
        <f t="shared" si="36"/>
        <v>11087.92</v>
      </c>
      <c r="K81" s="41">
        <f t="shared" si="36"/>
        <v>15764.48</v>
      </c>
      <c r="L81" s="41">
        <f>H58</f>
        <v>26190.940000000002</v>
      </c>
      <c r="M81" s="41">
        <f>I58</f>
        <v>22175.84</v>
      </c>
      <c r="N81" s="143">
        <f>J58</f>
        <v>20441.04</v>
      </c>
      <c r="O81" s="143">
        <f>K58</f>
        <v>20966.758399999999</v>
      </c>
      <c r="P81" s="143"/>
      <c r="Q81" s="32"/>
      <c r="R81" s="32"/>
      <c r="S81" s="32"/>
      <c r="T81" s="1"/>
      <c r="U81" s="1"/>
      <c r="V81" s="1"/>
      <c r="X81" s="40"/>
      <c r="Y81" s="40"/>
      <c r="Z81" s="40"/>
      <c r="AA81" s="40"/>
      <c r="AB81" s="40"/>
    </row>
    <row r="82" spans="1:28" ht="15.75" hidden="1" x14ac:dyDescent="0.25">
      <c r="A82" s="2"/>
      <c r="B82" s="2" t="s">
        <v>39</v>
      </c>
      <c r="C82" s="135"/>
      <c r="D82" s="31" t="s">
        <v>127</v>
      </c>
      <c r="E82" s="41"/>
      <c r="F82" s="41"/>
      <c r="G82" s="41"/>
      <c r="H82" s="41">
        <f t="shared" ref="H82:K82" si="37">D57</f>
        <v>12702.08</v>
      </c>
      <c r="I82" s="41">
        <f t="shared" si="37"/>
        <v>3181.36</v>
      </c>
      <c r="J82" s="41">
        <f t="shared" si="37"/>
        <v>6350.92</v>
      </c>
      <c r="K82" s="41">
        <f t="shared" si="37"/>
        <v>10790.12</v>
      </c>
      <c r="L82" s="41">
        <f>H57</f>
        <v>12690.04</v>
      </c>
      <c r="M82" s="41">
        <f>I57</f>
        <v>12701.84</v>
      </c>
      <c r="N82" s="143">
        <f>J57</f>
        <v>15229.320000000002</v>
      </c>
      <c r="O82" s="143">
        <f>K57</f>
        <v>14350.859600000002</v>
      </c>
      <c r="P82" s="143"/>
      <c r="Q82" s="32"/>
      <c r="R82" s="32"/>
      <c r="S82" s="32"/>
      <c r="T82" s="1"/>
      <c r="U82" s="1"/>
      <c r="V82" s="1"/>
      <c r="X82" s="40"/>
      <c r="Y82" s="40"/>
      <c r="Z82" s="40"/>
      <c r="AA82" s="40"/>
      <c r="AB82" s="40"/>
    </row>
    <row r="83" spans="1:28" ht="15.75" hidden="1" x14ac:dyDescent="0.25">
      <c r="A83" s="2"/>
      <c r="B83" s="2" t="s">
        <v>43</v>
      </c>
      <c r="C83" s="135"/>
      <c r="D83" s="31" t="s">
        <v>128</v>
      </c>
      <c r="E83" s="41"/>
      <c r="F83" s="41"/>
      <c r="G83" s="41"/>
      <c r="H83" s="41">
        <f t="shared" ref="H83:K83" si="38">D60</f>
        <v>-123.57</v>
      </c>
      <c r="I83" s="41">
        <f t="shared" si="38"/>
        <v>1188.95</v>
      </c>
      <c r="J83" s="41">
        <f t="shared" si="38"/>
        <v>1279.42</v>
      </c>
      <c r="K83" s="41">
        <f t="shared" si="38"/>
        <v>1538.15</v>
      </c>
      <c r="L83" s="41">
        <f>H60</f>
        <v>1460.3600000000001</v>
      </c>
      <c r="M83" s="41">
        <f>I60</f>
        <v>2558.84</v>
      </c>
      <c r="N83" s="143">
        <f>J60</f>
        <v>1796.88</v>
      </c>
      <c r="O83" s="143">
        <f>K60</f>
        <v>2045.7395000000001</v>
      </c>
      <c r="P83" s="143"/>
      <c r="Q83" s="32"/>
      <c r="R83" s="32"/>
      <c r="S83" s="32"/>
      <c r="T83" s="1"/>
      <c r="U83" s="1"/>
      <c r="V83" s="1"/>
      <c r="X83" s="40"/>
      <c r="Y83" s="40"/>
      <c r="Z83" s="40"/>
      <c r="AA83" s="40"/>
      <c r="AB83" s="40"/>
    </row>
    <row r="84" spans="1:28" ht="15.75" hidden="1" x14ac:dyDescent="0.25">
      <c r="A84" s="2"/>
      <c r="B84" s="2" t="s">
        <v>34</v>
      </c>
      <c r="C84" s="135"/>
      <c r="D84" s="31" t="s">
        <v>129</v>
      </c>
      <c r="E84" s="41"/>
      <c r="F84" s="41"/>
      <c r="G84" s="41"/>
      <c r="H84" s="41">
        <f t="shared" ref="H84:K84" si="39">D59</f>
        <v>14329.87</v>
      </c>
      <c r="I84" s="41">
        <f t="shared" si="39"/>
        <v>-1410.87</v>
      </c>
      <c r="J84" s="41">
        <f t="shared" si="39"/>
        <v>-1523.63</v>
      </c>
      <c r="K84" s="41">
        <f t="shared" si="39"/>
        <v>2936.12</v>
      </c>
      <c r="L84" s="41">
        <f>H59</f>
        <v>-1749.1500000000005</v>
      </c>
      <c r="M84" s="41">
        <f>I59</f>
        <v>-3047.26</v>
      </c>
      <c r="N84" s="143">
        <f>J59</f>
        <v>7395.87</v>
      </c>
      <c r="O84" s="143">
        <f>K59</f>
        <v>3905.0396000000001</v>
      </c>
      <c r="P84" s="143"/>
      <c r="Q84" s="32"/>
      <c r="R84" s="32"/>
      <c r="S84" s="32"/>
      <c r="T84" s="1"/>
      <c r="U84" s="1"/>
      <c r="V84" s="1"/>
      <c r="X84" s="40"/>
      <c r="Y84" s="40"/>
      <c r="Z84" s="40"/>
      <c r="AA84" s="40"/>
      <c r="AB84" s="40"/>
    </row>
    <row r="85" spans="1:28" ht="15.75" hidden="1" x14ac:dyDescent="0.25">
      <c r="A85" s="2"/>
      <c r="B85" s="2" t="s">
        <v>35</v>
      </c>
      <c r="C85" s="135"/>
      <c r="D85" s="31" t="s">
        <v>130</v>
      </c>
      <c r="E85" s="41"/>
      <c r="F85" s="41"/>
      <c r="G85" s="41"/>
      <c r="H85" s="41">
        <f t="shared" ref="H85:K85" si="40">D62</f>
        <v>365890.09</v>
      </c>
      <c r="I85" s="41">
        <f t="shared" si="40"/>
        <v>29385.02</v>
      </c>
      <c r="J85" s="41">
        <f t="shared" si="40"/>
        <v>60218.89</v>
      </c>
      <c r="K85" s="41">
        <f t="shared" si="40"/>
        <v>81163.3</v>
      </c>
      <c r="L85" s="41">
        <f>H62</f>
        <v>121886.63</v>
      </c>
      <c r="M85" s="41">
        <f>I62</f>
        <v>120437.78</v>
      </c>
      <c r="N85" s="143">
        <f>J62</f>
        <v>102107.71</v>
      </c>
      <c r="O85" s="143">
        <f>K62</f>
        <v>107947.18900000001</v>
      </c>
      <c r="P85" s="143"/>
      <c r="Q85" s="32"/>
      <c r="R85" s="32"/>
      <c r="S85" s="32"/>
      <c r="T85" s="1"/>
      <c r="U85" s="1"/>
      <c r="V85" s="1"/>
      <c r="X85" s="40"/>
      <c r="Y85" s="40"/>
      <c r="Z85" s="40"/>
      <c r="AA85" s="40"/>
      <c r="AB85" s="40"/>
    </row>
    <row r="86" spans="1:28" ht="15.75" hidden="1" x14ac:dyDescent="0.25">
      <c r="A86" s="2"/>
      <c r="B86" s="2" t="s">
        <v>37</v>
      </c>
      <c r="C86" s="135"/>
      <c r="D86" s="31" t="s">
        <v>131</v>
      </c>
      <c r="E86" s="41"/>
      <c r="F86" s="41"/>
      <c r="G86" s="41"/>
      <c r="H86" s="41">
        <f t="shared" ref="H86:K86" si="41">D61</f>
        <v>272535.23</v>
      </c>
      <c r="I86" s="41">
        <f t="shared" si="41"/>
        <v>-230330.97</v>
      </c>
      <c r="J86" s="41">
        <f t="shared" si="41"/>
        <v>-532107.77</v>
      </c>
      <c r="K86" s="41">
        <f t="shared" si="41"/>
        <v>-687663.86</v>
      </c>
      <c r="L86" s="41">
        <f>H61</f>
        <v>-1135661.3700000001</v>
      </c>
      <c r="M86" s="41">
        <f>I61</f>
        <v>-1064215.54</v>
      </c>
      <c r="N86" s="143">
        <f>J61</f>
        <v>-843219.95</v>
      </c>
      <c r="O86" s="143">
        <f>K61</f>
        <v>-914592.9338</v>
      </c>
      <c r="P86" s="143"/>
      <c r="Q86" s="32"/>
      <c r="R86" s="32"/>
      <c r="S86" s="32"/>
      <c r="T86" s="1"/>
      <c r="U86" s="1"/>
      <c r="V86" s="1"/>
      <c r="X86" s="40"/>
      <c r="Y86" s="40"/>
      <c r="Z86" s="40"/>
      <c r="AA86" s="40"/>
      <c r="AB86" s="40"/>
    </row>
    <row r="87" spans="1:28" ht="15.75" hidden="1" x14ac:dyDescent="0.25">
      <c r="A87" s="2"/>
      <c r="B87" s="2"/>
      <c r="C87" s="135"/>
      <c r="D87" s="3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32"/>
      <c r="Q87" s="32"/>
      <c r="R87" s="32"/>
      <c r="S87" s="32"/>
      <c r="T87" s="1"/>
      <c r="U87" s="1"/>
      <c r="V87" s="1"/>
      <c r="X87" s="40"/>
      <c r="Y87" s="40"/>
      <c r="Z87" s="40"/>
      <c r="AA87" s="40"/>
      <c r="AB87" s="40"/>
    </row>
    <row r="88" spans="1:28" ht="15.75" hidden="1" x14ac:dyDescent="0.25">
      <c r="A88" s="2"/>
      <c r="B88" s="2" t="s">
        <v>55</v>
      </c>
      <c r="C88" s="135"/>
      <c r="D88" s="128" t="s">
        <v>132</v>
      </c>
      <c r="E88" s="41"/>
      <c r="F88" s="41"/>
      <c r="G88" s="41"/>
      <c r="H88" s="41">
        <f t="shared" ref="H88:M88" si="42">-(D50)</f>
        <v>186882.3</v>
      </c>
      <c r="I88" s="41">
        <f t="shared" si="42"/>
        <v>72861</v>
      </c>
      <c r="J88" s="41">
        <f t="shared" si="42"/>
        <v>145722</v>
      </c>
      <c r="K88" s="41">
        <f t="shared" si="42"/>
        <v>218583</v>
      </c>
      <c r="L88" s="41">
        <f t="shared" si="42"/>
        <v>291444</v>
      </c>
      <c r="M88" s="41">
        <f t="shared" si="42"/>
        <v>291444</v>
      </c>
      <c r="N88" s="143">
        <f>-(J50)</f>
        <v>291444</v>
      </c>
      <c r="O88" s="143">
        <f>-(K50)</f>
        <v>291444</v>
      </c>
      <c r="P88" s="143"/>
      <c r="Q88" s="32"/>
      <c r="R88" s="32"/>
      <c r="S88" s="32"/>
      <c r="T88" s="1"/>
      <c r="U88" s="1"/>
      <c r="V88" s="1"/>
      <c r="X88" s="40"/>
      <c r="Y88" s="40"/>
      <c r="Z88" s="40"/>
      <c r="AA88" s="40"/>
      <c r="AB88" s="40"/>
    </row>
    <row r="89" spans="1:28" ht="15.75" hidden="1" x14ac:dyDescent="0.25">
      <c r="A89" s="2"/>
      <c r="B89" s="2" t="s">
        <v>58</v>
      </c>
      <c r="C89" s="135"/>
      <c r="D89" s="128" t="s">
        <v>133</v>
      </c>
      <c r="E89" s="41"/>
      <c r="F89" s="41"/>
      <c r="G89" s="41"/>
      <c r="H89" s="41">
        <f>-(D64+D66)</f>
        <v>43805.42</v>
      </c>
      <c r="I89" s="41">
        <f t="shared" ref="I89:K89" si="43">-(E64+E66)</f>
        <v>8183.91</v>
      </c>
      <c r="J89" s="41">
        <f t="shared" si="43"/>
        <v>18716.989999999998</v>
      </c>
      <c r="K89" s="41">
        <f t="shared" si="43"/>
        <v>28337.26</v>
      </c>
      <c r="L89" s="41">
        <f>-(H64+H66)</f>
        <v>39783.149999999994</v>
      </c>
      <c r="M89" s="41">
        <f>-(I64+I66)</f>
        <v>37433.979999999996</v>
      </c>
      <c r="N89" s="143">
        <f>-(J64+J66+(-J51))</f>
        <v>37957.53</v>
      </c>
      <c r="O89" s="143">
        <f>-(K64+K66+(-K51))</f>
        <v>37688.555800000002</v>
      </c>
      <c r="P89" s="143"/>
      <c r="Q89" s="32"/>
      <c r="R89" s="32"/>
      <c r="S89" s="32"/>
      <c r="T89" s="1"/>
      <c r="U89" s="1"/>
      <c r="V89" s="1"/>
      <c r="X89" s="40"/>
      <c r="Y89" s="40"/>
      <c r="Z89" s="40"/>
      <c r="AA89" s="40"/>
      <c r="AB89" s="40"/>
    </row>
    <row r="90" spans="1:28" ht="15.75" hidden="1" x14ac:dyDescent="0.25">
      <c r="A90" s="2"/>
      <c r="B90" s="2" t="s">
        <v>53</v>
      </c>
      <c r="C90" s="135"/>
      <c r="D90" s="31" t="s">
        <v>96</v>
      </c>
      <c r="E90" s="41"/>
      <c r="F90" s="41"/>
      <c r="G90" s="41"/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143">
        <v>0</v>
      </c>
      <c r="O90" s="143">
        <v>0</v>
      </c>
      <c r="P90" s="143"/>
      <c r="Q90" s="32"/>
      <c r="S90" s="32"/>
      <c r="T90" s="1"/>
      <c r="U90" s="1"/>
      <c r="V90" s="1"/>
      <c r="X90" s="40"/>
      <c r="Y90" s="40"/>
      <c r="Z90" s="40"/>
      <c r="AA90" s="40"/>
      <c r="AB90" s="40"/>
    </row>
    <row r="91" spans="1:28" ht="15.75" hidden="1" x14ac:dyDescent="0.25">
      <c r="A91" s="1"/>
      <c r="B91" s="2" t="s">
        <v>78</v>
      </c>
      <c r="C91" s="135"/>
      <c r="D91" s="128" t="s">
        <v>134</v>
      </c>
      <c r="E91" s="41"/>
      <c r="F91" s="41"/>
      <c r="G91" s="41"/>
      <c r="H91" s="41">
        <f t="shared" ref="H91:M91" si="44">(-(D65))+(-(D51))</f>
        <v>3874.2</v>
      </c>
      <c r="I91" s="41">
        <f t="shared" si="44"/>
        <v>197.58</v>
      </c>
      <c r="J91" s="41">
        <f t="shared" si="44"/>
        <v>280.2</v>
      </c>
      <c r="K91" s="41">
        <f t="shared" si="44"/>
        <v>358.59</v>
      </c>
      <c r="L91" s="41">
        <f t="shared" si="44"/>
        <v>445.43999999999994</v>
      </c>
      <c r="M91" s="41">
        <f t="shared" si="44"/>
        <v>560.4</v>
      </c>
      <c r="N91" s="41">
        <f>(-(J65))+(-(J51))</f>
        <v>436.97999999999996</v>
      </c>
      <c r="O91" s="41">
        <f>(-(K65))+(-(K51))</f>
        <v>476.92469999999997</v>
      </c>
      <c r="P91" s="143"/>
      <c r="R91" s="32"/>
      <c r="X91" s="40"/>
      <c r="Y91" s="40"/>
      <c r="Z91" s="40"/>
      <c r="AA91" s="40"/>
      <c r="AB91" s="40"/>
    </row>
    <row r="92" spans="1:28" ht="15.75" hidden="1" x14ac:dyDescent="0.25">
      <c r="A92" s="1"/>
      <c r="B92" s="2" t="s">
        <v>77</v>
      </c>
      <c r="C92" s="135"/>
      <c r="D92" s="31" t="s">
        <v>100</v>
      </c>
      <c r="E92" s="41"/>
      <c r="F92" s="41"/>
      <c r="G92" s="41"/>
      <c r="H92" s="41">
        <v>0</v>
      </c>
      <c r="I92" s="144">
        <v>10000</v>
      </c>
      <c r="J92" s="144">
        <v>10000</v>
      </c>
      <c r="K92" s="144">
        <v>10000</v>
      </c>
      <c r="L92" s="144">
        <v>10000</v>
      </c>
      <c r="M92" s="144">
        <v>10000</v>
      </c>
      <c r="N92" s="144">
        <v>10000</v>
      </c>
      <c r="O92" s="144">
        <v>10000</v>
      </c>
      <c r="P92" s="143"/>
      <c r="Q92" s="32"/>
      <c r="S92" s="32"/>
      <c r="T92" s="1"/>
      <c r="U92" s="1"/>
      <c r="V92" s="1"/>
      <c r="X92" s="40"/>
      <c r="Y92" s="40"/>
      <c r="Z92" s="40"/>
      <c r="AA92" s="40"/>
      <c r="AB92" s="40"/>
    </row>
    <row r="93" spans="1:28" ht="15.75" hidden="1" x14ac:dyDescent="0.25">
      <c r="A93" s="2"/>
      <c r="B93" s="2"/>
      <c r="K93" s="40"/>
      <c r="X93" s="40"/>
      <c r="Y93" s="40"/>
      <c r="Z93" s="40"/>
      <c r="AA93" s="40"/>
    </row>
    <row r="94" spans="1:28" ht="15.75" x14ac:dyDescent="0.25">
      <c r="B94" s="1"/>
      <c r="C94" s="133"/>
      <c r="D94" s="72"/>
      <c r="E94" s="72"/>
      <c r="F94" s="98"/>
      <c r="G94" s="99"/>
      <c r="H94" s="100"/>
      <c r="I94" s="40"/>
      <c r="J94"/>
      <c r="K94" s="40"/>
      <c r="X94" s="40"/>
      <c r="Y94" s="40"/>
      <c r="Z94" s="40"/>
      <c r="AA94" s="40"/>
    </row>
    <row r="95" spans="1:28" ht="15.75" x14ac:dyDescent="0.25">
      <c r="F95" s="70"/>
      <c r="G95" s="101"/>
      <c r="H95" s="102"/>
      <c r="I95" s="102"/>
      <c r="J95" s="40"/>
      <c r="K95"/>
      <c r="L95" s="40"/>
      <c r="X95" s="40"/>
      <c r="Y95" s="40"/>
      <c r="Z95" s="40"/>
      <c r="AA95" s="40"/>
    </row>
    <row r="96" spans="1:28" ht="15.75" x14ac:dyDescent="0.25">
      <c r="F96" s="70"/>
      <c r="G96" s="101"/>
      <c r="H96" s="102"/>
      <c r="I96" s="102"/>
      <c r="J96" s="40"/>
      <c r="K96"/>
      <c r="L96" s="40"/>
      <c r="U96" s="40"/>
      <c r="V96" s="40"/>
      <c r="W96" s="40"/>
    </row>
    <row r="97" spans="1:24" ht="15.75" x14ac:dyDescent="0.25">
      <c r="F97" s="70"/>
      <c r="G97" s="101"/>
      <c r="H97" s="102"/>
      <c r="I97" s="102"/>
      <c r="J97" s="40"/>
      <c r="K97"/>
      <c r="L97" s="40"/>
      <c r="U97" s="40"/>
      <c r="V97" s="40"/>
      <c r="W97" s="40"/>
    </row>
    <row r="98" spans="1:24" ht="15.75" x14ac:dyDescent="0.25">
      <c r="F98" s="70"/>
      <c r="G98" s="101"/>
      <c r="H98" s="102"/>
      <c r="I98" s="102"/>
      <c r="J98" s="40"/>
      <c r="K98"/>
      <c r="L98" s="40"/>
      <c r="V98" s="40"/>
      <c r="W98" s="40"/>
      <c r="X98" s="40"/>
    </row>
    <row r="99" spans="1:24" ht="15.75" x14ac:dyDescent="0.25">
      <c r="F99" s="70"/>
      <c r="G99" s="101"/>
      <c r="H99" s="102"/>
      <c r="I99" s="102"/>
      <c r="J99" s="40"/>
      <c r="K99"/>
      <c r="L99" s="40"/>
      <c r="V99" s="40"/>
      <c r="W99" s="40"/>
      <c r="X99" s="40"/>
    </row>
    <row r="100" spans="1:24" ht="15.75" x14ac:dyDescent="0.25">
      <c r="F100" s="70"/>
      <c r="G100" s="101"/>
      <c r="H100" s="102"/>
      <c r="I100" s="102"/>
      <c r="J100" s="40"/>
      <c r="K100"/>
      <c r="L100" s="40"/>
    </row>
    <row r="101" spans="1:24" ht="15.75" x14ac:dyDescent="0.25">
      <c r="F101" s="70"/>
      <c r="G101" s="101"/>
      <c r="H101" s="102"/>
      <c r="I101" s="102"/>
      <c r="J101" s="40"/>
      <c r="K101"/>
      <c r="L101" s="40"/>
    </row>
    <row r="102" spans="1:24" ht="15.75" x14ac:dyDescent="0.25">
      <c r="F102" s="70"/>
      <c r="G102" s="101"/>
      <c r="H102" s="102"/>
      <c r="I102" s="102"/>
      <c r="J102" s="40"/>
      <c r="K102"/>
      <c r="L102" s="40"/>
    </row>
    <row r="103" spans="1:24" ht="15.75" x14ac:dyDescent="0.25">
      <c r="F103" s="70"/>
      <c r="G103" s="101"/>
      <c r="H103" s="102"/>
      <c r="I103" s="102"/>
      <c r="J103" s="40"/>
      <c r="K103"/>
      <c r="L103" s="40"/>
    </row>
    <row r="104" spans="1:24" ht="15.75" x14ac:dyDescent="0.25">
      <c r="F104" s="70"/>
      <c r="G104" s="101"/>
      <c r="H104" s="102"/>
      <c r="I104" s="102"/>
      <c r="J104" s="40"/>
      <c r="K104"/>
      <c r="L104" s="40"/>
    </row>
    <row r="105" spans="1:24" ht="15.75" x14ac:dyDescent="0.25">
      <c r="F105" s="70"/>
      <c r="G105" s="101"/>
      <c r="H105" s="102"/>
      <c r="I105" s="102"/>
      <c r="J105" s="40"/>
      <c r="K105"/>
    </row>
    <row r="106" spans="1:24" ht="15.75" x14ac:dyDescent="0.25">
      <c r="F106" s="70"/>
      <c r="G106" s="101"/>
      <c r="H106" s="102"/>
      <c r="I106" s="102"/>
      <c r="J106" s="40"/>
      <c r="K106"/>
    </row>
    <row r="107" spans="1:24" ht="15.75" x14ac:dyDescent="0.25">
      <c r="F107" s="70"/>
      <c r="G107" s="101"/>
      <c r="H107" s="102"/>
      <c r="I107" s="102"/>
      <c r="J107" s="40"/>
      <c r="K107"/>
    </row>
    <row r="108" spans="1:24" ht="15.75" x14ac:dyDescent="0.25">
      <c r="F108" s="70"/>
      <c r="G108" s="101"/>
      <c r="H108" s="102"/>
      <c r="I108" s="102"/>
      <c r="J108" s="40"/>
      <c r="K108"/>
    </row>
    <row r="109" spans="1:24" ht="15.75" x14ac:dyDescent="0.25">
      <c r="F109" s="70"/>
      <c r="G109" s="101"/>
      <c r="H109" s="102"/>
      <c r="I109" s="102"/>
      <c r="J109" s="40"/>
      <c r="K109"/>
    </row>
    <row r="110" spans="1:24" x14ac:dyDescent="0.25">
      <c r="A110" s="78"/>
      <c r="B110" s="78"/>
      <c r="C110" s="137"/>
      <c r="D110" s="80"/>
      <c r="E110" s="80"/>
      <c r="F110" s="79"/>
      <c r="G110" s="80"/>
      <c r="H110" s="80"/>
      <c r="I110" s="80"/>
      <c r="J110" s="80"/>
      <c r="K110" s="80"/>
    </row>
    <row r="111" spans="1:24" x14ac:dyDescent="0.25">
      <c r="A111" s="78"/>
      <c r="B111" s="78"/>
      <c r="C111" s="137"/>
      <c r="D111" s="80"/>
      <c r="E111" s="80"/>
      <c r="F111" s="79"/>
      <c r="G111" s="80"/>
      <c r="H111" s="80"/>
      <c r="I111" s="80"/>
      <c r="J111" s="80"/>
      <c r="K111" s="80"/>
    </row>
    <row r="112" spans="1:24" x14ac:dyDescent="0.25">
      <c r="H112" s="80"/>
      <c r="I112" s="80"/>
      <c r="J112" s="80"/>
      <c r="K112" s="80"/>
    </row>
    <row r="113" spans="11:11" x14ac:dyDescent="0.25">
      <c r="K113" s="80"/>
    </row>
    <row r="114" spans="11:11" x14ac:dyDescent="0.25">
      <c r="K114" s="80"/>
    </row>
  </sheetData>
  <mergeCells count="3">
    <mergeCell ref="A1:E1"/>
    <mergeCell ref="A2:E2"/>
    <mergeCell ref="A3:E3"/>
  </mergeCells>
  <printOptions horizontalCentered="1"/>
  <pageMargins left="0.7" right="0.7" top="0.75" bottom="0.75" header="0.3" footer="0.3"/>
  <pageSetup scale="82" orientation="landscape" r:id="rId1"/>
  <headerFooter scaleWithDoc="0" alignWithMargins="0">
    <oddFooter>&amp;C&amp;F&amp;R&amp;P of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dablair</dc:creator>
  <cp:lastModifiedBy>firechief</cp:lastModifiedBy>
  <cp:lastPrinted>2022-11-10T12:30:39Z</cp:lastPrinted>
  <dcterms:created xsi:type="dcterms:W3CDTF">2012-10-30T13:08:13Z</dcterms:created>
  <dcterms:modified xsi:type="dcterms:W3CDTF">2022-11-30T15:39:09Z</dcterms:modified>
</cp:coreProperties>
</file>