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ISTRICT\Budget, 2025\2025 December Budget Documents\"/>
    </mc:Choice>
  </mc:AlternateContent>
  <xr:revisionPtr revIDLastSave="0" documentId="13_ncr:1_{1E77225D-B48A-46BD-B43A-8421B7B448C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9" i="1" l="1"/>
  <c r="AR34" i="1" l="1"/>
  <c r="AR33" i="1"/>
  <c r="AR30" i="1"/>
  <c r="AS30" i="1" s="1"/>
  <c r="AN30" i="1"/>
  <c r="AM30" i="1"/>
  <c r="AR29" i="1"/>
  <c r="AS29" i="1" s="1"/>
  <c r="AN29" i="1"/>
  <c r="AM29" i="1"/>
  <c r="AR28" i="1"/>
  <c r="AS28" i="1" s="1"/>
  <c r="AN28" i="1"/>
  <c r="AM28" i="1"/>
  <c r="AS27" i="1"/>
  <c r="AR27" i="1"/>
  <c r="AN27" i="1"/>
  <c r="AM27" i="1"/>
  <c r="AN26" i="1"/>
  <c r="AM26" i="1"/>
  <c r="AR25" i="1"/>
  <c r="AS25" i="1" s="1"/>
  <c r="AN25" i="1"/>
  <c r="AM25" i="1"/>
  <c r="AR24" i="1"/>
  <c r="AS24" i="1" s="1"/>
  <c r="AN24" i="1"/>
  <c r="AM24" i="1"/>
  <c r="AS23" i="1"/>
  <c r="AR23" i="1"/>
  <c r="AN23" i="1"/>
  <c r="AM23" i="1"/>
  <c r="AR22" i="1"/>
  <c r="AS22" i="1" s="1"/>
  <c r="AN22" i="1"/>
  <c r="AM22" i="1"/>
  <c r="AS21" i="1"/>
  <c r="AR21" i="1"/>
  <c r="AN21" i="1"/>
  <c r="AM21" i="1"/>
  <c r="AR20" i="1"/>
  <c r="AS20" i="1" s="1"/>
  <c r="AN20" i="1"/>
  <c r="AM20" i="1"/>
  <c r="AR19" i="1"/>
  <c r="AS19" i="1" s="1"/>
  <c r="AN19" i="1"/>
  <c r="AM19" i="1"/>
  <c r="AR18" i="1"/>
  <c r="AS18" i="1" s="1"/>
  <c r="AN18" i="1"/>
  <c r="AM18" i="1"/>
  <c r="AR17" i="1"/>
  <c r="AS17" i="1" s="1"/>
  <c r="AN17" i="1"/>
  <c r="AM17" i="1"/>
  <c r="AN16" i="1"/>
  <c r="AM16" i="1"/>
  <c r="AS15" i="1"/>
  <c r="AR15" i="1"/>
  <c r="AN15" i="1"/>
  <c r="AM15" i="1"/>
  <c r="AR14" i="1"/>
  <c r="AS14" i="1" s="1"/>
  <c r="AN14" i="1"/>
  <c r="AM14" i="1"/>
  <c r="AR13" i="1"/>
  <c r="AS13" i="1" s="1"/>
  <c r="AN13" i="1"/>
  <c r="AM13" i="1"/>
  <c r="AS12" i="1"/>
  <c r="AR12" i="1"/>
  <c r="AN12" i="1"/>
  <c r="AM12" i="1"/>
  <c r="AS11" i="1"/>
  <c r="AR11" i="1"/>
  <c r="AN11" i="1"/>
  <c r="AM11" i="1"/>
  <c r="AR10" i="1"/>
  <c r="AS10" i="1" s="1"/>
  <c r="AN10" i="1"/>
  <c r="AM10" i="1"/>
  <c r="AS9" i="1"/>
  <c r="AR9" i="1"/>
  <c r="AN9" i="1"/>
  <c r="AM9" i="1"/>
  <c r="AS8" i="1"/>
  <c r="AR8" i="1"/>
  <c r="AN8" i="1"/>
  <c r="AM8" i="1"/>
  <c r="C29" i="1"/>
  <c r="AB17" i="1"/>
  <c r="AB12" i="1"/>
  <c r="J31" i="1"/>
  <c r="E31" i="1" s="1"/>
  <c r="J29" i="1"/>
  <c r="E29" i="1" s="1"/>
  <c r="J13" i="1"/>
  <c r="E13" i="1" s="1"/>
  <c r="J12" i="1"/>
  <c r="E12" i="1" s="1"/>
  <c r="K65" i="1" l="1"/>
  <c r="K64" i="1"/>
  <c r="K63" i="1"/>
  <c r="K62" i="1"/>
  <c r="K61" i="1"/>
  <c r="O84" i="1" s="1"/>
  <c r="J19" i="1" s="1"/>
  <c r="K60" i="1"/>
  <c r="O85" i="1" s="1"/>
  <c r="J20" i="1" s="1"/>
  <c r="K59" i="1"/>
  <c r="O82" i="1" s="1"/>
  <c r="J17" i="1" s="1"/>
  <c r="K58" i="1"/>
  <c r="O83" i="1" s="1"/>
  <c r="J18" i="1" s="1"/>
  <c r="K57" i="1"/>
  <c r="O80" i="1" s="1"/>
  <c r="J15" i="1" s="1"/>
  <c r="K56" i="1"/>
  <c r="O81" i="1" s="1"/>
  <c r="J16" i="1" s="1"/>
  <c r="K51" i="1"/>
  <c r="O79" i="1" s="1"/>
  <c r="J14" i="1" s="1"/>
  <c r="E14" i="1" s="1"/>
  <c r="K50" i="1"/>
  <c r="O87" i="1"/>
  <c r="K48" i="1"/>
  <c r="K47" i="1"/>
  <c r="O76" i="1" s="1"/>
  <c r="J11" i="1" s="1"/>
  <c r="E11" i="1" s="1"/>
  <c r="K46" i="1"/>
  <c r="K45" i="1"/>
  <c r="K44" i="1"/>
  <c r="J51" i="1"/>
  <c r="J50" i="1"/>
  <c r="J48" i="1"/>
  <c r="J47" i="1"/>
  <c r="J46" i="1"/>
  <c r="J45" i="1"/>
  <c r="J44" i="1"/>
  <c r="I31" i="1"/>
  <c r="I29" i="1"/>
  <c r="I13" i="1"/>
  <c r="I12" i="1"/>
  <c r="J65" i="1"/>
  <c r="I65" i="1"/>
  <c r="H65" i="1"/>
  <c r="J64" i="1"/>
  <c r="I64" i="1"/>
  <c r="H64" i="1"/>
  <c r="J63" i="1"/>
  <c r="I63" i="1"/>
  <c r="H63" i="1"/>
  <c r="J62" i="1"/>
  <c r="I62" i="1"/>
  <c r="H62" i="1"/>
  <c r="J61" i="1"/>
  <c r="I61" i="1"/>
  <c r="H61" i="1"/>
  <c r="J60" i="1"/>
  <c r="I60" i="1"/>
  <c r="H60" i="1"/>
  <c r="J59" i="1"/>
  <c r="I59" i="1"/>
  <c r="H59" i="1"/>
  <c r="J58" i="1"/>
  <c r="I58" i="1"/>
  <c r="H58" i="1"/>
  <c r="J57" i="1"/>
  <c r="I57" i="1"/>
  <c r="H57" i="1"/>
  <c r="J56" i="1"/>
  <c r="I56" i="1"/>
  <c r="H56" i="1"/>
  <c r="I51" i="1"/>
  <c r="H51" i="1"/>
  <c r="I50" i="1"/>
  <c r="H50" i="1"/>
  <c r="J49" i="1"/>
  <c r="I49" i="1"/>
  <c r="H49" i="1"/>
  <c r="I48" i="1"/>
  <c r="H48" i="1"/>
  <c r="I47" i="1"/>
  <c r="H47" i="1"/>
  <c r="I46" i="1"/>
  <c r="H46" i="1"/>
  <c r="I45" i="1"/>
  <c r="H45" i="1"/>
  <c r="I44" i="1"/>
  <c r="H44" i="1"/>
  <c r="D13" i="1" l="1"/>
  <c r="D12" i="1"/>
  <c r="O90" i="1"/>
  <c r="J30" i="1" s="1"/>
  <c r="O88" i="1"/>
  <c r="J28" i="1" s="1"/>
  <c r="J53" i="1"/>
  <c r="I67" i="1"/>
  <c r="K67" i="1"/>
  <c r="K53" i="1"/>
  <c r="H53" i="1"/>
  <c r="H67" i="1"/>
  <c r="I53" i="1"/>
  <c r="J67" i="1"/>
  <c r="H69" i="1" l="1"/>
  <c r="I69" i="1"/>
  <c r="J69" i="1"/>
  <c r="K69" i="1"/>
  <c r="D67" i="1" l="1"/>
  <c r="W26" i="1"/>
  <c r="X26" i="1"/>
  <c r="C8" i="1" l="1"/>
  <c r="AC17" i="1"/>
  <c r="AC12" i="1"/>
  <c r="M84" i="1"/>
  <c r="I19" i="1" s="1"/>
  <c r="M85" i="1"/>
  <c r="I20" i="1" s="1"/>
  <c r="M82" i="1"/>
  <c r="I17" i="1" s="1"/>
  <c r="M83" i="1"/>
  <c r="I18" i="1" s="1"/>
  <c r="M80" i="1"/>
  <c r="I15" i="1" s="1"/>
  <c r="M81" i="1"/>
  <c r="I16" i="1" s="1"/>
  <c r="M79" i="1"/>
  <c r="I14" i="1" s="1"/>
  <c r="M87" i="1"/>
  <c r="I27" i="1" s="1"/>
  <c r="M76" i="1"/>
  <c r="I11" i="1" s="1"/>
  <c r="C31" i="1"/>
  <c r="AB30" i="1"/>
  <c r="AC30" i="1" s="1"/>
  <c r="AB29" i="1"/>
  <c r="AC29" i="1" s="1"/>
  <c r="AB28" i="1"/>
  <c r="AC28" i="1" s="1"/>
  <c r="AB27" i="1"/>
  <c r="AC27" i="1" s="1"/>
  <c r="AB25" i="1"/>
  <c r="AC25" i="1" s="1"/>
  <c r="AB24" i="1"/>
  <c r="AC24" i="1" s="1"/>
  <c r="AB23" i="1"/>
  <c r="AC23" i="1" s="1"/>
  <c r="AB22" i="1"/>
  <c r="AC22" i="1" s="1"/>
  <c r="AB21" i="1"/>
  <c r="AC21" i="1" s="1"/>
  <c r="AB20" i="1"/>
  <c r="AC20" i="1" s="1"/>
  <c r="AB19" i="1"/>
  <c r="AC19" i="1" s="1"/>
  <c r="AB18" i="1"/>
  <c r="AC18" i="1" s="1"/>
  <c r="AB15" i="1"/>
  <c r="AC15" i="1" s="1"/>
  <c r="AB14" i="1"/>
  <c r="AC14" i="1" s="1"/>
  <c r="AB13" i="1"/>
  <c r="AC13" i="1" s="1"/>
  <c r="AB11" i="1"/>
  <c r="AC11" i="1" s="1"/>
  <c r="AB10" i="1"/>
  <c r="AC10" i="1" s="1"/>
  <c r="AB9" i="1"/>
  <c r="AC9" i="1" s="1"/>
  <c r="AB8" i="1"/>
  <c r="AC8" i="1" s="1"/>
  <c r="N90" i="1"/>
  <c r="D11" i="1" l="1"/>
  <c r="D14" i="1"/>
  <c r="M88" i="1"/>
  <c r="I28" i="1" s="1"/>
  <c r="AB33" i="1"/>
  <c r="AC34" i="1" s="1"/>
  <c r="M90" i="1"/>
  <c r="I30" i="1" s="1"/>
  <c r="E22" i="1" l="1"/>
  <c r="E33" i="1"/>
  <c r="W25" i="1"/>
  <c r="X25" i="1"/>
  <c r="E37" i="1" l="1"/>
  <c r="K90" i="1"/>
  <c r="K88" i="1"/>
  <c r="K87" i="1"/>
  <c r="K85" i="1"/>
  <c r="K84" i="1"/>
  <c r="K83" i="1"/>
  <c r="K82" i="1"/>
  <c r="K81" i="1"/>
  <c r="K80" i="1"/>
  <c r="K79" i="1"/>
  <c r="K76" i="1"/>
  <c r="J88" i="1"/>
  <c r="I88" i="1"/>
  <c r="H88" i="1"/>
  <c r="C28" i="1" s="1"/>
  <c r="I87" i="1"/>
  <c r="J87" i="1"/>
  <c r="H87" i="1"/>
  <c r="C27" i="1" s="1"/>
  <c r="N87" i="1"/>
  <c r="L87" i="1"/>
  <c r="F67" i="1"/>
  <c r="E67" i="1"/>
  <c r="D33" i="1"/>
  <c r="L90" i="1" l="1"/>
  <c r="I90" i="1"/>
  <c r="I85" i="1"/>
  <c r="I84" i="1"/>
  <c r="I83" i="1"/>
  <c r="I82" i="1"/>
  <c r="I81" i="1"/>
  <c r="I80" i="1"/>
  <c r="I79" i="1"/>
  <c r="I76" i="1"/>
  <c r="L88" i="1" l="1"/>
  <c r="G67" i="1" l="1"/>
  <c r="X12" i="1" l="1"/>
  <c r="X21" i="1"/>
  <c r="X20" i="1"/>
  <c r="H90" i="1" l="1"/>
  <c r="C30" i="1" s="1"/>
  <c r="C33" i="1" s="1"/>
  <c r="H85" i="1"/>
  <c r="C20" i="1" s="1"/>
  <c r="H84" i="1"/>
  <c r="C19" i="1" s="1"/>
  <c r="H83" i="1"/>
  <c r="C18" i="1" s="1"/>
  <c r="H82" i="1"/>
  <c r="C17" i="1" s="1"/>
  <c r="H81" i="1"/>
  <c r="C16" i="1" s="1"/>
  <c r="H80" i="1"/>
  <c r="C15" i="1" s="1"/>
  <c r="H79" i="1"/>
  <c r="J90" i="1"/>
  <c r="C22" i="1" l="1"/>
  <c r="C37" i="1" s="1"/>
  <c r="N76" i="1"/>
  <c r="N79" i="1"/>
  <c r="N88" i="1"/>
  <c r="N84" i="1"/>
  <c r="N85" i="1"/>
  <c r="N82" i="1"/>
  <c r="N83" i="1"/>
  <c r="N81" i="1"/>
  <c r="L80" i="1"/>
  <c r="L83" i="1"/>
  <c r="L82" i="1"/>
  <c r="L85" i="1"/>
  <c r="D22" i="1" s="1"/>
  <c r="D37" i="1" s="1"/>
  <c r="L84" i="1"/>
  <c r="L79" i="1"/>
  <c r="L76" i="1"/>
  <c r="J82" i="1"/>
  <c r="J80" i="1"/>
  <c r="J81" i="1"/>
  <c r="J85" i="1"/>
  <c r="J84" i="1"/>
  <c r="J83" i="1"/>
  <c r="J79" i="1"/>
  <c r="J76" i="1"/>
  <c r="D53" i="1"/>
  <c r="E53" i="1"/>
  <c r="E69" i="1" s="1"/>
  <c r="G53" i="1"/>
  <c r="G69" i="1" s="1"/>
  <c r="F53" i="1"/>
  <c r="F69" i="1" s="1"/>
  <c r="C24" i="1" l="1"/>
  <c r="D69" i="1"/>
  <c r="D71" i="1" s="1"/>
  <c r="K71" i="1" s="1"/>
  <c r="N80" i="1"/>
  <c r="L81" i="1"/>
  <c r="C35" i="1" l="1"/>
  <c r="D8" i="1" s="1"/>
  <c r="D24" i="1" s="1"/>
  <c r="D35" i="1" s="1"/>
  <c r="E8" i="1" s="1"/>
  <c r="E24" i="1" s="1"/>
  <c r="E35" i="1" s="1"/>
  <c r="I71" i="1"/>
  <c r="J71" i="1"/>
  <c r="H71" i="1"/>
  <c r="F71" i="1"/>
  <c r="E71" i="1"/>
  <c r="G71" i="1"/>
  <c r="X30" i="1" l="1"/>
  <c r="X29" i="1"/>
  <c r="X28" i="1"/>
  <c r="X27" i="1"/>
  <c r="X24" i="1"/>
  <c r="X16" i="1"/>
  <c r="X18" i="1"/>
  <c r="X23" i="1"/>
  <c r="X22" i="1"/>
  <c r="X15" i="1"/>
  <c r="X14" i="1"/>
  <c r="X19" i="1"/>
  <c r="X17" i="1"/>
  <c r="X9" i="1"/>
  <c r="X13" i="1"/>
  <c r="X8" i="1"/>
  <c r="X11" i="1"/>
  <c r="X10" i="1"/>
  <c r="W30" i="1"/>
  <c r="W29" i="1"/>
  <c r="W28" i="1"/>
  <c r="W27" i="1"/>
  <c r="W24" i="1"/>
  <c r="W16" i="1"/>
  <c r="W18" i="1"/>
  <c r="W23" i="1"/>
  <c r="W22" i="1"/>
  <c r="W15" i="1"/>
  <c r="W21" i="1"/>
  <c r="W14" i="1"/>
  <c r="W20" i="1"/>
  <c r="W19" i="1"/>
  <c r="W17" i="1"/>
  <c r="W9" i="1"/>
  <c r="W13" i="1"/>
  <c r="W12" i="1"/>
  <c r="W8" i="1"/>
  <c r="W11" i="1"/>
  <c r="W10" i="1"/>
</calcChain>
</file>

<file path=xl/sharedStrings.xml><?xml version="1.0" encoding="utf-8"?>
<sst xmlns="http://schemas.openxmlformats.org/spreadsheetml/2006/main" count="336" uniqueCount="169">
  <si>
    <t>PENSION LOGBOOK - WORKSHEET</t>
  </si>
  <si>
    <t>Start of</t>
  </si>
  <si>
    <t>End of</t>
  </si>
  <si>
    <t>Date of</t>
  </si>
  <si>
    <t>Today's</t>
  </si>
  <si>
    <t>Age</t>
  </si>
  <si>
    <t>Dec./Ret.</t>
  </si>
  <si>
    <t>Pension</t>
  </si>
  <si>
    <t>Monthly</t>
  </si>
  <si>
    <t>Eligible</t>
  </si>
  <si>
    <t>Actual</t>
  </si>
  <si>
    <t>Estimated</t>
  </si>
  <si>
    <t>#</t>
  </si>
  <si>
    <t>Membership</t>
  </si>
  <si>
    <t>Birth</t>
  </si>
  <si>
    <t>Date</t>
  </si>
  <si>
    <t>Widowed</t>
  </si>
  <si>
    <t>Years</t>
  </si>
  <si>
    <t>Benefit</t>
  </si>
  <si>
    <t>for Benefits</t>
  </si>
  <si>
    <t>Anderson, Ted</t>
  </si>
  <si>
    <t>R</t>
  </si>
  <si>
    <t>ESTIMATED REVENUES</t>
  </si>
  <si>
    <t>Ayers, Doug</t>
  </si>
  <si>
    <t>Present</t>
  </si>
  <si>
    <t>Baker, Ed</t>
  </si>
  <si>
    <t>Beasley, David</t>
  </si>
  <si>
    <t>W</t>
  </si>
  <si>
    <t>Blair, David</t>
  </si>
  <si>
    <t>Employer Contribution</t>
  </si>
  <si>
    <t>State Funding</t>
  </si>
  <si>
    <t>Mahaffey, Gary</t>
  </si>
  <si>
    <t>Other Income</t>
  </si>
  <si>
    <t>Realized Gain/Loss</t>
  </si>
  <si>
    <t>Pontius, Herman (Zeke)</t>
  </si>
  <si>
    <t>Unrealized Gain/Loss</t>
  </si>
  <si>
    <t>Foster, Michelle</t>
  </si>
  <si>
    <t>Interest</t>
  </si>
  <si>
    <t>Smith, Ben</t>
  </si>
  <si>
    <t>Dividends</t>
  </si>
  <si>
    <t>Craig, John</t>
  </si>
  <si>
    <t>Net Change Accrued Income</t>
  </si>
  <si>
    <t>Rousseau, David</t>
  </si>
  <si>
    <t>Groff, Edwin</t>
  </si>
  <si>
    <t>Sefcovic, Alan</t>
  </si>
  <si>
    <t>TOTAL AVAILABLE REVENUES</t>
  </si>
  <si>
    <t>Dutton, David</t>
  </si>
  <si>
    <t>ESTIMATED EXPENDITURES</t>
  </si>
  <si>
    <t>293a</t>
  </si>
  <si>
    <t>Miles, Moran</t>
  </si>
  <si>
    <t>County Treasurer's Fees</t>
  </si>
  <si>
    <t>Vaughan, Hilda</t>
  </si>
  <si>
    <t>Net Benefits</t>
  </si>
  <si>
    <t>214a</t>
  </si>
  <si>
    <t>Favier, Don</t>
  </si>
  <si>
    <t>Fees and Expenses</t>
  </si>
  <si>
    <t>Nicola, Earlene</t>
  </si>
  <si>
    <t>261b</t>
  </si>
  <si>
    <t>Rivelli, Mary</t>
  </si>
  <si>
    <t>Stanley, Lonnie</t>
  </si>
  <si>
    <t>Yadloski, John</t>
  </si>
  <si>
    <t>R - Retired and receiving benefits</t>
  </si>
  <si>
    <t>W - Widower and receiving benefits</t>
  </si>
  <si>
    <t>Monthly Total</t>
  </si>
  <si>
    <t>Annual Total</t>
  </si>
  <si>
    <t>( R ) - Expected to request retirement benefits this year</t>
  </si>
  <si>
    <t>Identified Fees</t>
  </si>
  <si>
    <t>Account</t>
  </si>
  <si>
    <t>Number</t>
  </si>
  <si>
    <t>Account Description</t>
  </si>
  <si>
    <t>Pro-rated per</t>
  </si>
  <si>
    <t>month/year</t>
  </si>
  <si>
    <t>County Abatements</t>
  </si>
  <si>
    <t>Unreserved Expenditures / Identified Fees</t>
  </si>
  <si>
    <t>Direct Allocation Plan Expense/Income</t>
  </si>
  <si>
    <t>Tyler, Shari</t>
  </si>
  <si>
    <t>280a</t>
  </si>
  <si>
    <t>Budgeted</t>
  </si>
  <si>
    <t>3 months</t>
  </si>
  <si>
    <t>6 months</t>
  </si>
  <si>
    <t>9 months</t>
  </si>
  <si>
    <t>12 months (est.)</t>
  </si>
  <si>
    <t>Beginning Balance</t>
  </si>
  <si>
    <t>Member Contributions</t>
  </si>
  <si>
    <t>Employer Contributions</t>
  </si>
  <si>
    <t>Refunds</t>
  </si>
  <si>
    <t>Affiliations</t>
  </si>
  <si>
    <t>Def. Cont. Earnings (Net)</t>
  </si>
  <si>
    <t>Fees &amp; Expenses</t>
  </si>
  <si>
    <t>Total Ending Balance</t>
  </si>
  <si>
    <t>Budget Account Descriptions and how calculated</t>
  </si>
  <si>
    <t>Funds calculated from Combined Mill Levy Sheet, C 49</t>
  </si>
  <si>
    <t>Not shown on FPPA Statements, calculated on Combined Mill Levy Sheet</t>
  </si>
  <si>
    <t>Subject to appropriation, $10,380 maximum, C 53</t>
  </si>
  <si>
    <t>Investment Expense</t>
  </si>
  <si>
    <t>Added in as a result of Audit to catch up "due from General Fund"</t>
  </si>
  <si>
    <t>Chief's Estimate</t>
  </si>
  <si>
    <t>appropriated amount of $183,340.)</t>
  </si>
  <si>
    <t>Still Serving</t>
  </si>
  <si>
    <t>PV / NE - Partially Vested - Not eligible because still serving</t>
  </si>
  <si>
    <t>PV - Partially Vested - Not receiving benefits because of age</t>
  </si>
  <si>
    <t>Profit / (Loss)</t>
  </si>
  <si>
    <t>Plan Direct Inflows and Outflows</t>
  </si>
  <si>
    <t>Plan Direct Inflows and Outflows Sub-Total</t>
  </si>
  <si>
    <t>Allocated Income and Expense</t>
  </si>
  <si>
    <t>Intergovernmental Revenues</t>
  </si>
  <si>
    <t>Intergovernmental. Revenues</t>
  </si>
  <si>
    <t>V - Vested (20 yrs.) - Not receiving benefits because of age</t>
  </si>
  <si>
    <t xml:space="preserve">(Changed Fees and Expenses to prevent Supplemental Budget, i.e. the </t>
  </si>
  <si>
    <t>Direct Allocation Plan Exp/Inc</t>
  </si>
  <si>
    <t>BEGINNING VOLUNTEER FIREFIGHTER PENSION FUND BALANCE</t>
  </si>
  <si>
    <t>Profit / Loss</t>
  </si>
  <si>
    <t>ENDING VOLUNTEER FIREFIGHTER PENSION FUND BALANCE</t>
  </si>
  <si>
    <t>Allocated Income and Expense Sub-Total</t>
  </si>
  <si>
    <t>GRAND VALLEY FIRE PROTECTION DISTRICT</t>
  </si>
  <si>
    <t xml:space="preserve"> </t>
  </si>
  <si>
    <t>Vested</t>
  </si>
  <si>
    <t>V / NE - Vested - Not eligible because still serving</t>
  </si>
  <si>
    <t>9 months+(diff 9&amp;6)</t>
  </si>
  <si>
    <t>6mths+(2*diff 6&amp;3)</t>
  </si>
  <si>
    <t>6mths*2</t>
  </si>
  <si>
    <t>Year 2023</t>
  </si>
  <si>
    <t>Johnston, Jed</t>
  </si>
  <si>
    <t>PV / NE</t>
  </si>
  <si>
    <t>9 months + (33% 9 months)</t>
  </si>
  <si>
    <t>V</t>
  </si>
  <si>
    <t>Member Name</t>
  </si>
  <si>
    <t>Mahaffey, Debbie</t>
  </si>
  <si>
    <t>Baker, Sally</t>
  </si>
  <si>
    <t>Beasley, Judith</t>
  </si>
  <si>
    <t>Blair, Gayle</t>
  </si>
  <si>
    <t>Chiaretta, Scarlett Denise</t>
  </si>
  <si>
    <t>Tyler, Michael</t>
  </si>
  <si>
    <t>Rousseau, Elke</t>
  </si>
  <si>
    <t>Sefcovic, Tammie</t>
  </si>
  <si>
    <t>Dutton, Pamela</t>
  </si>
  <si>
    <t>Vaughn, Ted</t>
  </si>
  <si>
    <t>Favier, Betty</t>
  </si>
  <si>
    <t>Johnston, Lisa</t>
  </si>
  <si>
    <t>Nicola, James</t>
  </si>
  <si>
    <t>Jackson, Mickey</t>
  </si>
  <si>
    <t>Stanley, Debbie</t>
  </si>
  <si>
    <t>Yadloski, Carolyn</t>
  </si>
  <si>
    <t>Smith, Joyce</t>
  </si>
  <si>
    <t>Year 2024</t>
  </si>
  <si>
    <t>FPPA, Quarterly Allocation Reports</t>
  </si>
  <si>
    <t>12 mths Actual</t>
  </si>
  <si>
    <t>2024 Budget Preparation</t>
  </si>
  <si>
    <t>Spouse' Name</t>
  </si>
  <si>
    <t>SUBTOTAL OF ESTIMATED REVENUES</t>
  </si>
  <si>
    <t>TOTAL ESTIMATED EXPENDITURES</t>
  </si>
  <si>
    <t>January 1 - December 31, 2025</t>
  </si>
  <si>
    <t>Year 2025</t>
  </si>
  <si>
    <t>2023 Actual</t>
  </si>
  <si>
    <t>2024 Est, 3 mths</t>
  </si>
  <si>
    <t>2024 Est, 6 mths</t>
  </si>
  <si>
    <t>2024 Est, 9 mths</t>
  </si>
  <si>
    <t>2024 Est, 12 mths (6 mths)</t>
  </si>
  <si>
    <t>2024 Est, 12 mths (9 mths)</t>
  </si>
  <si>
    <t>E57, Dividends</t>
  </si>
  <si>
    <t>E59, Net Change Accrued Income</t>
  </si>
  <si>
    <t>E58, Other Income</t>
  </si>
  <si>
    <t>E56, Interest</t>
  </si>
  <si>
    <t>E61, Realized Gain/Loss</t>
  </si>
  <si>
    <t>E60, Unrealized Gain/Loss</t>
  </si>
  <si>
    <t>=-(E63+E65), Investment Expense + Fees &amp; Expenses</t>
  </si>
  <si>
    <t>=(-(E64))+(-(E50)), Direct Allocation Plan Exp/Inc + Identified Fees</t>
  </si>
  <si>
    <t>=-(E49), Net Benefits</t>
  </si>
  <si>
    <t>VOLUNTEER FIREFIGHTER PENSION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</si>
</sst>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.000000"/>
    <numFmt numFmtId="165" formatCode="mm/dd/yy"/>
    <numFmt numFmtId="166" formatCode="m/d/yy"/>
    <numFmt numFmtId="167" formatCode="0.0"/>
    <numFmt numFmtId="168" formatCode="0."/>
    <numFmt numFmtId="169" formatCode="[$-409]mmmm\ d\,\ yyyy;@"/>
    <numFmt numFmtId="170" formatCode="###.000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0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right"/>
    </xf>
    <xf numFmtId="44" fontId="3" fillId="0" borderId="0" xfId="1" applyNumberFormat="1" applyFont="1"/>
    <xf numFmtId="44" fontId="1" fillId="0" borderId="0" xfId="1" applyNumberFormat="1"/>
    <xf numFmtId="42" fontId="3" fillId="0" borderId="0" xfId="1" applyNumberFormat="1" applyFont="1"/>
    <xf numFmtId="42" fontId="2" fillId="0" borderId="0" xfId="1" applyNumberFormat="1" applyFont="1"/>
    <xf numFmtId="42" fontId="0" fillId="0" borderId="0" xfId="0" applyNumberFormat="1"/>
    <xf numFmtId="42" fontId="1" fillId="0" borderId="0" xfId="1" applyNumberFormat="1"/>
    <xf numFmtId="167" fontId="1" fillId="0" borderId="0" xfId="1" applyNumberFormat="1" applyAlignment="1">
      <alignment horizontal="center"/>
    </xf>
    <xf numFmtId="16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42" fontId="8" fillId="0" borderId="0" xfId="0" applyNumberFormat="1" applyFont="1"/>
    <xf numFmtId="44" fontId="6" fillId="0" borderId="0" xfId="0" applyNumberFormat="1" applyFont="1"/>
    <xf numFmtId="44" fontId="0" fillId="0" borderId="0" xfId="0" applyNumberFormat="1"/>
    <xf numFmtId="170" fontId="8" fillId="0" borderId="0" xfId="0" applyNumberFormat="1" applyFont="1" applyAlignment="1">
      <alignment horizontal="center" vertical="center"/>
    </xf>
    <xf numFmtId="0" fontId="8" fillId="0" borderId="0" xfId="0" applyFont="1"/>
    <xf numFmtId="170" fontId="10" fillId="0" borderId="1" xfId="0" applyNumberFormat="1" applyFont="1" applyBorder="1" applyAlignment="1">
      <alignment horizontal="center" vertical="center"/>
    </xf>
    <xf numFmtId="170" fontId="10" fillId="0" borderId="2" xfId="0" applyNumberFormat="1" applyFont="1" applyBorder="1" applyAlignment="1">
      <alignment horizontal="center" vertical="center"/>
    </xf>
    <xf numFmtId="170" fontId="10" fillId="0" borderId="0" xfId="0" applyNumberFormat="1" applyFont="1" applyAlignment="1">
      <alignment horizontal="left" vertical="center"/>
    </xf>
    <xf numFmtId="170" fontId="8" fillId="0" borderId="3" xfId="0" applyNumberFormat="1" applyFont="1" applyBorder="1" applyAlignment="1">
      <alignment horizontal="center" vertical="center"/>
    </xf>
    <xf numFmtId="0" fontId="10" fillId="0" borderId="3" xfId="0" applyFont="1" applyBorder="1"/>
    <xf numFmtId="42" fontId="8" fillId="0" borderId="3" xfId="0" applyNumberFormat="1" applyFont="1" applyBorder="1"/>
    <xf numFmtId="0" fontId="8" fillId="0" borderId="3" xfId="0" applyFont="1" applyBorder="1"/>
    <xf numFmtId="0" fontId="0" fillId="0" borderId="0" xfId="0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10" fillId="0" borderId="14" xfId="0" applyFont="1" applyBorder="1"/>
    <xf numFmtId="164" fontId="11" fillId="0" borderId="0" xfId="0" applyNumberFormat="1" applyFont="1" applyAlignment="1">
      <alignment horizontal="center"/>
    </xf>
    <xf numFmtId="0" fontId="13" fillId="0" borderId="0" xfId="1" applyFont="1"/>
    <xf numFmtId="42" fontId="13" fillId="0" borderId="0" xfId="1" applyNumberFormat="1" applyFont="1"/>
    <xf numFmtId="41" fontId="11" fillId="0" borderId="0" xfId="0" applyNumberFormat="1" applyFont="1" applyAlignment="1">
      <alignment horizontal="center"/>
    </xf>
    <xf numFmtId="41" fontId="11" fillId="0" borderId="0" xfId="0" applyNumberFormat="1" applyFont="1" applyAlignment="1">
      <alignment horizontal="center" vertical="center"/>
    </xf>
    <xf numFmtId="41" fontId="13" fillId="0" borderId="0" xfId="0" applyNumberFormat="1" applyFont="1" applyAlignment="1">
      <alignment vertical="center"/>
    </xf>
    <xf numFmtId="0" fontId="13" fillId="0" borderId="0" xfId="1" applyFont="1" applyAlignment="1">
      <alignment horizontal="center"/>
    </xf>
    <xf numFmtId="42" fontId="13" fillId="0" borderId="0" xfId="0" applyNumberFormat="1" applyFont="1" applyAlignment="1">
      <alignment vertical="center"/>
    </xf>
    <xf numFmtId="42" fontId="13" fillId="0" borderId="0" xfId="1" applyNumberFormat="1" applyFont="1" applyAlignment="1">
      <alignment horizontal="center"/>
    </xf>
    <xf numFmtId="0" fontId="13" fillId="0" borderId="0" xfId="1" applyFont="1" applyAlignment="1">
      <alignment horizontal="left"/>
    </xf>
    <xf numFmtId="0" fontId="11" fillId="0" borderId="0" xfId="0" applyFont="1"/>
    <xf numFmtId="0" fontId="13" fillId="0" borderId="4" xfId="1" applyFont="1" applyBorder="1"/>
    <xf numFmtId="42" fontId="13" fillId="0" borderId="4" xfId="1" applyNumberFormat="1" applyFont="1" applyBorder="1"/>
    <xf numFmtId="0" fontId="11" fillId="0" borderId="0" xfId="1" applyFont="1"/>
    <xf numFmtId="42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44" fontId="13" fillId="0" borderId="0" xfId="1" applyNumberFormat="1" applyFont="1"/>
    <xf numFmtId="44" fontId="13" fillId="0" borderId="4" xfId="1" applyNumberFormat="1" applyFont="1" applyBorder="1"/>
    <xf numFmtId="44" fontId="13" fillId="0" borderId="12" xfId="1" applyNumberFormat="1" applyFont="1" applyBorder="1"/>
    <xf numFmtId="42" fontId="13" fillId="0" borderId="12" xfId="1" applyNumberFormat="1" applyFont="1" applyBorder="1"/>
    <xf numFmtId="0" fontId="13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/>
    <xf numFmtId="165" fontId="13" fillId="0" borderId="0" xfId="1" applyNumberFormat="1" applyFont="1" applyAlignment="1">
      <alignment horizontal="center"/>
    </xf>
    <xf numFmtId="166" fontId="13" fillId="0" borderId="0" xfId="1" applyNumberFormat="1" applyFont="1" applyAlignment="1">
      <alignment horizontal="center"/>
    </xf>
    <xf numFmtId="1" fontId="13" fillId="0" borderId="0" xfId="1" applyNumberFormat="1" applyFont="1" applyAlignment="1">
      <alignment horizontal="center"/>
    </xf>
    <xf numFmtId="44" fontId="13" fillId="0" borderId="0" xfId="1" applyNumberFormat="1" applyFont="1" applyAlignment="1">
      <alignment horizontal="center"/>
    </xf>
    <xf numFmtId="0" fontId="13" fillId="0" borderId="1" xfId="1" applyFont="1" applyBorder="1" applyAlignment="1">
      <alignment horizontal="center"/>
    </xf>
    <xf numFmtId="0" fontId="13" fillId="0" borderId="5" xfId="1" applyFont="1" applyBorder="1"/>
    <xf numFmtId="165" fontId="13" fillId="0" borderId="5" xfId="1" applyNumberFormat="1" applyFont="1" applyBorder="1" applyAlignment="1">
      <alignment horizontal="center"/>
    </xf>
    <xf numFmtId="166" fontId="13" fillId="0" borderId="5" xfId="1" applyNumberFormat="1" applyFont="1" applyBorder="1" applyAlignment="1">
      <alignment horizontal="center"/>
    </xf>
    <xf numFmtId="0" fontId="13" fillId="0" borderId="5" xfId="1" applyFont="1" applyBorder="1" applyAlignment="1">
      <alignment horizontal="center"/>
    </xf>
    <xf numFmtId="1" fontId="13" fillId="0" borderId="5" xfId="1" applyNumberFormat="1" applyFont="1" applyBorder="1" applyAlignment="1">
      <alignment horizontal="center"/>
    </xf>
    <xf numFmtId="44" fontId="13" fillId="0" borderId="5" xfId="1" applyNumberFormat="1" applyFont="1" applyBorder="1" applyAlignment="1">
      <alignment horizontal="center"/>
    </xf>
    <xf numFmtId="44" fontId="13" fillId="0" borderId="1" xfId="1" applyNumberFormat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13" fillId="0" borderId="7" xfId="1" applyFont="1" applyBorder="1"/>
    <xf numFmtId="165" fontId="13" fillId="0" borderId="7" xfId="1" applyNumberFormat="1" applyFont="1" applyBorder="1" applyAlignment="1">
      <alignment horizontal="center"/>
    </xf>
    <xf numFmtId="166" fontId="13" fillId="0" borderId="7" xfId="1" applyNumberFormat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1" fontId="13" fillId="0" borderId="7" xfId="1" applyNumberFormat="1" applyFont="1" applyBorder="1" applyAlignment="1">
      <alignment horizontal="center"/>
    </xf>
    <xf numFmtId="44" fontId="13" fillId="0" borderId="7" xfId="1" applyNumberFormat="1" applyFont="1" applyBorder="1" applyAlignment="1">
      <alignment horizontal="center"/>
    </xf>
    <xf numFmtId="44" fontId="13" fillId="0" borderId="2" xfId="1" applyNumberFormat="1" applyFont="1" applyBorder="1" applyAlignment="1">
      <alignment horizontal="center"/>
    </xf>
    <xf numFmtId="1" fontId="13" fillId="0" borderId="11" xfId="1" applyNumberFormat="1" applyFont="1" applyBorder="1" applyAlignment="1">
      <alignment horizontal="center"/>
    </xf>
    <xf numFmtId="0" fontId="13" fillId="0" borderId="9" xfId="1" applyFont="1" applyBorder="1"/>
    <xf numFmtId="165" fontId="13" fillId="0" borderId="9" xfId="1" applyNumberFormat="1" applyFont="1" applyBorder="1" applyAlignment="1">
      <alignment horizontal="center"/>
    </xf>
    <xf numFmtId="166" fontId="13" fillId="0" borderId="9" xfId="1" applyNumberFormat="1" applyFont="1" applyBorder="1" applyAlignment="1">
      <alignment horizontal="center"/>
    </xf>
    <xf numFmtId="14" fontId="13" fillId="0" borderId="9" xfId="1" applyNumberFormat="1" applyFont="1" applyBorder="1" applyAlignment="1">
      <alignment horizontal="center"/>
    </xf>
    <xf numFmtId="14" fontId="8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" fontId="13" fillId="0" borderId="9" xfId="1" applyNumberFormat="1" applyFont="1" applyBorder="1" applyAlignment="1">
      <alignment horizontal="center"/>
    </xf>
    <xf numFmtId="44" fontId="13" fillId="0" borderId="9" xfId="1" applyNumberFormat="1" applyFont="1" applyBorder="1" applyAlignment="1">
      <alignment horizontal="center"/>
    </xf>
    <xf numFmtId="44" fontId="13" fillId="0" borderId="10" xfId="1" applyNumberFormat="1" applyFont="1" applyBorder="1"/>
    <xf numFmtId="0" fontId="13" fillId="0" borderId="11" xfId="1" applyFont="1" applyBorder="1" applyAlignment="1">
      <alignment horizontal="center"/>
    </xf>
    <xf numFmtId="44" fontId="13" fillId="0" borderId="10" xfId="1" applyNumberFormat="1" applyFont="1" applyBorder="1" applyAlignment="1">
      <alignment horizontal="center"/>
    </xf>
    <xf numFmtId="44" fontId="13" fillId="0" borderId="9" xfId="1" applyNumberFormat="1" applyFont="1" applyBorder="1"/>
    <xf numFmtId="168" fontId="13" fillId="0" borderId="11" xfId="1" applyNumberFormat="1" applyFont="1" applyBorder="1" applyAlignment="1">
      <alignment horizontal="center"/>
    </xf>
    <xf numFmtId="1" fontId="13" fillId="2" borderId="9" xfId="1" applyNumberFormat="1" applyFont="1" applyFill="1" applyBorder="1" applyAlignment="1">
      <alignment horizontal="center"/>
    </xf>
    <xf numFmtId="44" fontId="13" fillId="0" borderId="13" xfId="1" applyNumberFormat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8" xfId="1" applyFont="1" applyBorder="1"/>
    <xf numFmtId="165" fontId="13" fillId="0" borderId="8" xfId="1" applyNumberFormat="1" applyFont="1" applyBorder="1" applyAlignment="1">
      <alignment horizontal="center"/>
    </xf>
    <xf numFmtId="166" fontId="13" fillId="0" borderId="8" xfId="1" applyNumberFormat="1" applyFont="1" applyBorder="1" applyAlignment="1">
      <alignment horizontal="center"/>
    </xf>
    <xf numFmtId="1" fontId="13" fillId="0" borderId="8" xfId="1" applyNumberFormat="1" applyFont="1" applyBorder="1" applyAlignment="1">
      <alignment horizontal="center"/>
    </xf>
    <xf numFmtId="44" fontId="13" fillId="0" borderId="8" xfId="1" applyNumberFormat="1" applyFont="1" applyBorder="1" applyAlignment="1">
      <alignment horizontal="center"/>
    </xf>
    <xf numFmtId="44" fontId="13" fillId="0" borderId="8" xfId="1" applyNumberFormat="1" applyFont="1" applyBorder="1" applyAlignment="1">
      <alignment horizontal="right"/>
    </xf>
    <xf numFmtId="0" fontId="13" fillId="0" borderId="0" xfId="1" applyFont="1" applyAlignment="1">
      <alignment horizontal="right"/>
    </xf>
    <xf numFmtId="42" fontId="11" fillId="0" borderId="0" xfId="1" applyNumberFormat="1" applyFont="1"/>
    <xf numFmtId="167" fontId="13" fillId="0" borderId="0" xfId="1" applyNumberFormat="1" applyFont="1" applyAlignment="1">
      <alignment horizontal="center"/>
    </xf>
    <xf numFmtId="170" fontId="10" fillId="0" borderId="14" xfId="0" applyNumberFormat="1" applyFont="1" applyBorder="1" applyAlignment="1">
      <alignment horizontal="left" vertical="center"/>
    </xf>
    <xf numFmtId="0" fontId="0" fillId="0" borderId="3" xfId="0" applyBorder="1"/>
    <xf numFmtId="44" fontId="8" fillId="0" borderId="0" xfId="0" applyNumberFormat="1" applyFont="1"/>
    <xf numFmtId="44" fontId="10" fillId="0" borderId="1" xfId="0" applyNumberFormat="1" applyFont="1" applyBorder="1" applyAlignment="1">
      <alignment horizontal="center" vertical="center"/>
    </xf>
    <xf numFmtId="44" fontId="10" fillId="0" borderId="2" xfId="0" applyNumberFormat="1" applyFont="1" applyBorder="1" applyAlignment="1">
      <alignment horizontal="center" vertical="center"/>
    </xf>
    <xf numFmtId="44" fontId="8" fillId="0" borderId="3" xfId="0" applyNumberFormat="1" applyFont="1" applyBorder="1"/>
    <xf numFmtId="44" fontId="8" fillId="0" borderId="14" xfId="0" applyNumberFormat="1" applyFont="1" applyBorder="1"/>
    <xf numFmtId="44" fontId="11" fillId="0" borderId="0" xfId="1" applyNumberFormat="1" applyFont="1"/>
    <xf numFmtId="164" fontId="5" fillId="0" borderId="0" xfId="1" applyNumberFormat="1" applyFont="1" applyAlignment="1">
      <alignment vertical="center"/>
    </xf>
    <xf numFmtId="164" fontId="4" fillId="0" borderId="0" xfId="1" applyNumberFormat="1" applyFont="1"/>
    <xf numFmtId="42" fontId="10" fillId="0" borderId="1" xfId="0" applyNumberFormat="1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/>
    </xf>
    <xf numFmtId="164" fontId="11" fillId="0" borderId="0" xfId="1" applyNumberFormat="1" applyFont="1"/>
    <xf numFmtId="42" fontId="10" fillId="0" borderId="2" xfId="0" applyNumberFormat="1" applyFont="1" applyBorder="1" applyAlignment="1">
      <alignment horizontal="center" vertical="center"/>
    </xf>
    <xf numFmtId="169" fontId="11" fillId="0" borderId="2" xfId="1" applyNumberFormat="1" applyFont="1" applyBorder="1" applyAlignment="1">
      <alignment horizontal="center"/>
    </xf>
    <xf numFmtId="42" fontId="11" fillId="0" borderId="0" xfId="0" applyNumberFormat="1" applyFont="1" applyAlignment="1">
      <alignment horizontal="center" vertical="center"/>
    </xf>
    <xf numFmtId="42" fontId="13" fillId="0" borderId="3" xfId="0" applyNumberFormat="1" applyFont="1" applyBorder="1" applyAlignment="1">
      <alignment vertical="center"/>
    </xf>
    <xf numFmtId="42" fontId="8" fillId="0" borderId="14" xfId="0" applyNumberFormat="1" applyFont="1" applyBorder="1"/>
    <xf numFmtId="42" fontId="13" fillId="0" borderId="14" xfId="0" applyNumberFormat="1" applyFont="1" applyBorder="1" applyAlignment="1">
      <alignment vertical="center"/>
    </xf>
    <xf numFmtId="42" fontId="13" fillId="0" borderId="3" xfId="1" applyNumberFormat="1" applyFont="1" applyBorder="1"/>
    <xf numFmtId="42" fontId="13" fillId="0" borderId="0" xfId="0" applyNumberFormat="1" applyFont="1" applyAlignment="1">
      <alignment horizontal="center" vertical="center" wrapText="1"/>
    </xf>
    <xf numFmtId="42" fontId="13" fillId="0" borderId="0" xfId="1" applyNumberFormat="1" applyFont="1" applyAlignment="1">
      <alignment horizontal="center" wrapText="1"/>
    </xf>
    <xf numFmtId="43" fontId="13" fillId="0" borderId="0" xfId="1" applyNumberFormat="1" applyFont="1" applyAlignment="1">
      <alignment horizontal="center"/>
    </xf>
    <xf numFmtId="0" fontId="11" fillId="0" borderId="0" xfId="1" applyFont="1" applyAlignment="1">
      <alignment horizontal="center" vertical="center"/>
    </xf>
    <xf numFmtId="44" fontId="11" fillId="0" borderId="0" xfId="1" applyNumberFormat="1" applyFont="1" applyAlignment="1">
      <alignment horizontal="center"/>
    </xf>
    <xf numFmtId="44" fontId="13" fillId="0" borderId="0" xfId="1" quotePrefix="1" applyNumberFormat="1" applyFont="1"/>
    <xf numFmtId="43" fontId="0" fillId="0" borderId="0" xfId="0" applyNumberFormat="1"/>
    <xf numFmtId="164" fontId="5" fillId="0" borderId="0" xfId="0" applyNumberFormat="1" applyFont="1" applyAlignment="1">
      <alignment horizontal="center" vertical="center"/>
    </xf>
    <xf numFmtId="42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08"/>
  <sheetViews>
    <sheetView tabSelected="1" zoomScale="70" zoomScaleNormal="70" workbookViewId="0">
      <selection activeCell="A2" sqref="A2:E2"/>
    </sheetView>
  </sheetViews>
  <sheetFormatPr defaultRowHeight="15" x14ac:dyDescent="0.25"/>
  <cols>
    <col min="1" max="1" width="18.7109375" customWidth="1"/>
    <col min="2" max="2" width="72.85546875" customWidth="1"/>
    <col min="3" max="3" width="18.7109375" style="15" customWidth="1"/>
    <col min="4" max="5" width="18.7109375" style="8" customWidth="1"/>
    <col min="6" max="6" width="18.7109375" style="124" customWidth="1"/>
    <col min="7" max="7" width="18.7109375" style="8" customWidth="1"/>
    <col min="8" max="11" width="24.7109375" style="8" customWidth="1"/>
    <col min="12" max="15" width="24.7109375" customWidth="1"/>
    <col min="16" max="16" width="6.7109375" customWidth="1"/>
    <col min="17" max="17" width="8.7109375" customWidth="1"/>
    <col min="18" max="18" width="24.7109375" customWidth="1"/>
    <col min="19" max="19" width="25.7109375" customWidth="1"/>
    <col min="20" max="21" width="14.7109375" customWidth="1"/>
    <col min="22" max="24" width="12.7109375" customWidth="1"/>
    <col min="25" max="28" width="14.7109375" customWidth="1"/>
    <col min="29" max="29" width="14" customWidth="1"/>
    <col min="30" max="30" width="12.85546875" customWidth="1"/>
    <col min="31" max="31" width="13.140625" customWidth="1"/>
    <col min="32" max="32" width="19" customWidth="1"/>
    <col min="33" max="47" width="17.140625" customWidth="1"/>
    <col min="48" max="51" width="9.140625" customWidth="1"/>
  </cols>
  <sheetData>
    <row r="1" spans="1:47" s="25" customFormat="1" ht="30" customHeight="1" x14ac:dyDescent="0.25">
      <c r="A1" s="125" t="s">
        <v>114</v>
      </c>
      <c r="B1" s="125"/>
      <c r="C1" s="125"/>
      <c r="D1" s="125"/>
      <c r="E1" s="125"/>
    </row>
    <row r="2" spans="1:47" s="25" customFormat="1" ht="30" customHeight="1" x14ac:dyDescent="0.25">
      <c r="A2" s="126" t="s">
        <v>168</v>
      </c>
      <c r="B2" s="126"/>
      <c r="C2" s="126"/>
      <c r="D2" s="126"/>
      <c r="E2" s="126"/>
    </row>
    <row r="3" spans="1:47" s="25" customFormat="1" ht="18" customHeight="1" x14ac:dyDescent="0.25">
      <c r="A3" s="127" t="s">
        <v>151</v>
      </c>
      <c r="B3" s="127"/>
      <c r="C3" s="127"/>
      <c r="D3" s="127"/>
      <c r="E3" s="127"/>
      <c r="F3" s="106"/>
      <c r="G3" s="26"/>
      <c r="H3" s="26"/>
      <c r="I3" s="26"/>
      <c r="J3" s="26"/>
      <c r="K3" s="26"/>
      <c r="L3" s="26"/>
      <c r="M3" s="26"/>
      <c r="N3" s="26"/>
      <c r="O3" s="26"/>
      <c r="P3" s="48"/>
      <c r="Q3" s="49" t="s">
        <v>0</v>
      </c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50"/>
    </row>
    <row r="4" spans="1:47" ht="23.25" customHeight="1" thickBot="1" x14ac:dyDescent="0.4">
      <c r="A4" s="16"/>
      <c r="B4" s="17"/>
      <c r="C4" s="100"/>
      <c r="D4" s="13"/>
      <c r="E4" s="107"/>
      <c r="F4" s="107"/>
      <c r="G4" s="11"/>
      <c r="H4" s="11"/>
      <c r="I4" s="11"/>
      <c r="J4" s="11"/>
      <c r="K4" s="11"/>
      <c r="L4" s="11"/>
      <c r="M4" s="11"/>
      <c r="N4" s="11"/>
      <c r="O4" s="11"/>
      <c r="P4" s="29"/>
      <c r="Q4" s="41" t="s">
        <v>147</v>
      </c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51"/>
    </row>
    <row r="5" spans="1:47" ht="18.75" customHeight="1" thickBot="1" x14ac:dyDescent="0.3">
      <c r="A5" s="18" t="s">
        <v>67</v>
      </c>
      <c r="B5" s="128" t="s">
        <v>69</v>
      </c>
      <c r="C5" s="101" t="s">
        <v>10</v>
      </c>
      <c r="D5" s="108" t="s">
        <v>11</v>
      </c>
      <c r="E5" s="109" t="s">
        <v>77</v>
      </c>
      <c r="F5" s="110"/>
      <c r="G5" s="28"/>
      <c r="H5" s="28"/>
      <c r="I5" s="28"/>
      <c r="J5" s="28"/>
      <c r="K5" s="28"/>
      <c r="L5" s="28"/>
      <c r="M5" s="28"/>
      <c r="N5" s="28"/>
      <c r="O5" s="28"/>
      <c r="P5" s="29"/>
      <c r="Q5" s="29"/>
      <c r="R5" s="29"/>
      <c r="S5" s="29"/>
      <c r="T5" s="29"/>
      <c r="U5" s="29"/>
      <c r="V5" s="29"/>
      <c r="W5" s="52"/>
      <c r="X5" s="53"/>
      <c r="Y5" s="52"/>
      <c r="Z5" s="54"/>
      <c r="AA5" s="54"/>
      <c r="AB5" s="55"/>
      <c r="AC5" s="55"/>
      <c r="AD5" s="55"/>
      <c r="AE5" s="44"/>
      <c r="AF5" s="51"/>
    </row>
    <row r="6" spans="1:47" ht="15.75" thickBot="1" x14ac:dyDescent="0.3">
      <c r="A6" s="19" t="s">
        <v>68</v>
      </c>
      <c r="B6" s="129"/>
      <c r="C6" s="102" t="s">
        <v>121</v>
      </c>
      <c r="D6" s="111" t="s">
        <v>144</v>
      </c>
      <c r="E6" s="112" t="s">
        <v>152</v>
      </c>
      <c r="F6" s="30"/>
      <c r="G6" s="31"/>
      <c r="H6" s="31"/>
      <c r="I6" s="31"/>
      <c r="J6" s="31"/>
      <c r="K6" s="31"/>
      <c r="L6" s="31"/>
      <c r="M6" s="31"/>
      <c r="N6" s="31"/>
      <c r="O6" s="31"/>
      <c r="P6" s="29"/>
      <c r="Q6" s="56"/>
      <c r="R6" s="57"/>
      <c r="S6" s="57"/>
      <c r="T6" s="58" t="s">
        <v>1</v>
      </c>
      <c r="U6" s="59" t="s">
        <v>2</v>
      </c>
      <c r="V6" s="60" t="s">
        <v>3</v>
      </c>
      <c r="W6" s="60" t="s">
        <v>4</v>
      </c>
      <c r="X6" s="60" t="s">
        <v>5</v>
      </c>
      <c r="Y6" s="58" t="s">
        <v>6</v>
      </c>
      <c r="Z6" s="61" t="s">
        <v>7</v>
      </c>
      <c r="AA6" s="61" t="s">
        <v>70</v>
      </c>
      <c r="AB6" s="62" t="s">
        <v>8</v>
      </c>
      <c r="AC6" s="62"/>
      <c r="AD6" s="63" t="s">
        <v>9</v>
      </c>
      <c r="AE6" s="63" t="s">
        <v>116</v>
      </c>
      <c r="AF6" s="51"/>
      <c r="AG6" s="56"/>
      <c r="AH6" s="57"/>
      <c r="AI6" s="57"/>
      <c r="AJ6" s="58" t="s">
        <v>1</v>
      </c>
      <c r="AK6" s="59" t="s">
        <v>2</v>
      </c>
      <c r="AL6" s="60" t="s">
        <v>3</v>
      </c>
      <c r="AM6" s="60" t="s">
        <v>4</v>
      </c>
      <c r="AN6" s="60" t="s">
        <v>5</v>
      </c>
      <c r="AO6" s="58" t="s">
        <v>6</v>
      </c>
      <c r="AP6" s="61" t="s">
        <v>7</v>
      </c>
      <c r="AQ6" s="61" t="s">
        <v>70</v>
      </c>
      <c r="AR6" s="62" t="s">
        <v>8</v>
      </c>
      <c r="AS6" s="62"/>
      <c r="AT6" s="63" t="s">
        <v>9</v>
      </c>
      <c r="AU6" s="63" t="s">
        <v>116</v>
      </c>
    </row>
    <row r="7" spans="1:47" ht="15.75" thickBot="1" x14ac:dyDescent="0.3">
      <c r="A7" s="16"/>
      <c r="B7" s="17"/>
      <c r="C7" s="100"/>
      <c r="D7" s="13"/>
      <c r="E7" s="113"/>
      <c r="F7" s="32"/>
      <c r="G7" s="32"/>
      <c r="H7" s="32"/>
      <c r="I7" s="32"/>
      <c r="J7" s="32"/>
      <c r="K7" s="32"/>
      <c r="L7" s="32"/>
      <c r="M7" s="32"/>
      <c r="N7" s="32"/>
      <c r="O7" s="32"/>
      <c r="P7" s="29"/>
      <c r="Q7" s="64" t="s">
        <v>12</v>
      </c>
      <c r="R7" s="65" t="s">
        <v>126</v>
      </c>
      <c r="S7" s="65" t="s">
        <v>148</v>
      </c>
      <c r="T7" s="66" t="s">
        <v>13</v>
      </c>
      <c r="U7" s="67" t="s">
        <v>13</v>
      </c>
      <c r="V7" s="68" t="s">
        <v>14</v>
      </c>
      <c r="W7" s="68" t="s">
        <v>15</v>
      </c>
      <c r="X7" s="68"/>
      <c r="Y7" s="66" t="s">
        <v>16</v>
      </c>
      <c r="Z7" s="69" t="s">
        <v>17</v>
      </c>
      <c r="AA7" s="69" t="s">
        <v>71</v>
      </c>
      <c r="AB7" s="70" t="s">
        <v>18</v>
      </c>
      <c r="AC7" s="70"/>
      <c r="AD7" s="71" t="s">
        <v>19</v>
      </c>
      <c r="AE7" s="71" t="s">
        <v>98</v>
      </c>
      <c r="AF7" s="51"/>
      <c r="AG7" s="64" t="s">
        <v>12</v>
      </c>
      <c r="AH7" s="65" t="s">
        <v>126</v>
      </c>
      <c r="AI7" s="65" t="s">
        <v>148</v>
      </c>
      <c r="AJ7" s="66" t="s">
        <v>13</v>
      </c>
      <c r="AK7" s="67" t="s">
        <v>13</v>
      </c>
      <c r="AL7" s="68" t="s">
        <v>14</v>
      </c>
      <c r="AM7" s="68" t="s">
        <v>15</v>
      </c>
      <c r="AN7" s="68"/>
      <c r="AO7" s="66" t="s">
        <v>16</v>
      </c>
      <c r="AP7" s="69" t="s">
        <v>17</v>
      </c>
      <c r="AQ7" s="69" t="s">
        <v>71</v>
      </c>
      <c r="AR7" s="70" t="s">
        <v>18</v>
      </c>
      <c r="AS7" s="70"/>
      <c r="AT7" s="71" t="s">
        <v>19</v>
      </c>
      <c r="AU7" s="71" t="s">
        <v>98</v>
      </c>
    </row>
    <row r="8" spans="1:47" x14ac:dyDescent="0.25">
      <c r="A8" s="22" t="s">
        <v>110</v>
      </c>
      <c r="B8" s="99"/>
      <c r="C8" s="103">
        <f>D42</f>
        <v>4227855.3</v>
      </c>
      <c r="D8" s="23">
        <f>C35</f>
        <v>4324579.7300000004</v>
      </c>
      <c r="E8" s="114">
        <f>D35</f>
        <v>4445931.7300000004</v>
      </c>
      <c r="F8" s="8"/>
      <c r="J8" s="33"/>
      <c r="K8" s="33"/>
      <c r="L8" s="33"/>
      <c r="M8" s="33"/>
      <c r="N8" s="33"/>
      <c r="O8" s="33"/>
      <c r="P8" s="34">
        <v>1</v>
      </c>
      <c r="Q8" s="72">
        <v>89</v>
      </c>
      <c r="R8" s="73" t="s">
        <v>25</v>
      </c>
      <c r="S8" s="73" t="s">
        <v>128</v>
      </c>
      <c r="T8" s="74">
        <v>28289</v>
      </c>
      <c r="U8" s="75">
        <v>37690</v>
      </c>
      <c r="V8" s="76">
        <v>18503</v>
      </c>
      <c r="W8" s="77">
        <f t="shared" ref="W8:W30" ca="1" si="0">TODAY()</f>
        <v>45630</v>
      </c>
      <c r="X8" s="78">
        <f ca="1">DATEDIF(V8,TODAY(),"Y")</f>
        <v>74</v>
      </c>
      <c r="Y8" s="74" t="s">
        <v>21</v>
      </c>
      <c r="Z8" s="79">
        <v>25</v>
      </c>
      <c r="AA8" s="80">
        <v>74.5</v>
      </c>
      <c r="AB8" s="80">
        <f>Z8*AA8</f>
        <v>1862.5</v>
      </c>
      <c r="AC8" s="80">
        <f>AB8*12</f>
        <v>22350</v>
      </c>
      <c r="AD8" s="80"/>
      <c r="AE8" s="81"/>
      <c r="AF8" s="51"/>
      <c r="AG8" s="72">
        <v>89</v>
      </c>
      <c r="AH8" s="73" t="s">
        <v>25</v>
      </c>
      <c r="AI8" s="73" t="s">
        <v>128</v>
      </c>
      <c r="AJ8" s="74">
        <v>28289</v>
      </c>
      <c r="AK8" s="75">
        <v>37690</v>
      </c>
      <c r="AL8" s="76">
        <v>18503</v>
      </c>
      <c r="AM8" s="77">
        <f t="shared" ref="AM8:AM30" ca="1" si="1">TODAY()</f>
        <v>45630</v>
      </c>
      <c r="AN8" s="78">
        <f ca="1">DATEDIF(AL8,TODAY(),"Y")</f>
        <v>74</v>
      </c>
      <c r="AO8" s="74" t="s">
        <v>21</v>
      </c>
      <c r="AP8" s="79">
        <v>25</v>
      </c>
      <c r="AQ8" s="80">
        <v>78.59</v>
      </c>
      <c r="AR8" s="80">
        <f>AP8*AQ8</f>
        <v>1964.75</v>
      </c>
      <c r="AS8" s="80">
        <f>AR8*12</f>
        <v>23577</v>
      </c>
      <c r="AT8" s="80"/>
      <c r="AU8" s="81"/>
    </row>
    <row r="9" spans="1:47" x14ac:dyDescent="0.25">
      <c r="A9" s="16"/>
      <c r="B9" s="17"/>
      <c r="C9" s="100"/>
      <c r="D9" s="13"/>
      <c r="E9" s="35"/>
      <c r="F9" s="8"/>
      <c r="I9" s="36" t="s">
        <v>81</v>
      </c>
      <c r="J9" s="36" t="s">
        <v>81</v>
      </c>
      <c r="K9" s="33"/>
      <c r="L9" s="33"/>
      <c r="M9" s="33" t="s">
        <v>81</v>
      </c>
      <c r="N9" s="33"/>
      <c r="O9" s="33"/>
      <c r="P9" s="34">
        <v>2</v>
      </c>
      <c r="Q9" s="72">
        <v>100</v>
      </c>
      <c r="R9" s="73" t="s">
        <v>31</v>
      </c>
      <c r="S9" s="73" t="s">
        <v>127</v>
      </c>
      <c r="T9" s="74">
        <v>29290</v>
      </c>
      <c r="U9" s="75">
        <v>38786</v>
      </c>
      <c r="V9" s="76">
        <v>20495</v>
      </c>
      <c r="W9" s="77">
        <f t="shared" ca="1" si="0"/>
        <v>45630</v>
      </c>
      <c r="X9" s="78">
        <f ca="1">DATEDIF(V9,TODAY(),"Y")</f>
        <v>68</v>
      </c>
      <c r="Y9" s="74" t="s">
        <v>21</v>
      </c>
      <c r="Z9" s="79">
        <v>25</v>
      </c>
      <c r="AA9" s="80">
        <v>74.5</v>
      </c>
      <c r="AB9" s="80">
        <f>Z9*AA9</f>
        <v>1862.5</v>
      </c>
      <c r="AC9" s="80">
        <f t="shared" ref="AC9:AC15" si="2">AB9*12</f>
        <v>22350</v>
      </c>
      <c r="AD9" s="80"/>
      <c r="AE9" s="81"/>
      <c r="AF9" s="51"/>
      <c r="AG9" s="72">
        <v>100</v>
      </c>
      <c r="AH9" s="73" t="s">
        <v>31</v>
      </c>
      <c r="AI9" s="73" t="s">
        <v>127</v>
      </c>
      <c r="AJ9" s="74">
        <v>29290</v>
      </c>
      <c r="AK9" s="75">
        <v>38786</v>
      </c>
      <c r="AL9" s="76">
        <v>20495</v>
      </c>
      <c r="AM9" s="77">
        <f t="shared" ca="1" si="1"/>
        <v>45630</v>
      </c>
      <c r="AN9" s="78">
        <f ca="1">DATEDIF(AL9,TODAY(),"Y")</f>
        <v>68</v>
      </c>
      <c r="AO9" s="74" t="s">
        <v>21</v>
      </c>
      <c r="AP9" s="79">
        <v>25</v>
      </c>
      <c r="AQ9" s="80">
        <v>78.59</v>
      </c>
      <c r="AR9" s="80">
        <f>AP9*AQ9</f>
        <v>1964.75</v>
      </c>
      <c r="AS9" s="80">
        <f t="shared" ref="AS9:AS15" si="3">AR9*12</f>
        <v>23577</v>
      </c>
      <c r="AT9" s="80"/>
      <c r="AU9" s="81"/>
    </row>
    <row r="10" spans="1:47" x14ac:dyDescent="0.25">
      <c r="A10" s="98" t="s">
        <v>22</v>
      </c>
      <c r="B10" s="27"/>
      <c r="C10" s="104"/>
      <c r="D10" s="115"/>
      <c r="E10" s="116"/>
      <c r="F10" s="35"/>
      <c r="G10" s="30"/>
      <c r="H10" s="13"/>
      <c r="I10" s="36" t="s">
        <v>120</v>
      </c>
      <c r="J10" s="37" t="s">
        <v>124</v>
      </c>
      <c r="L10" s="8"/>
      <c r="M10" s="8" t="s">
        <v>124</v>
      </c>
      <c r="N10" s="8"/>
      <c r="O10" s="8"/>
      <c r="P10" s="34">
        <v>3</v>
      </c>
      <c r="Q10" s="72">
        <v>190</v>
      </c>
      <c r="R10" s="73" t="s">
        <v>20</v>
      </c>
      <c r="S10" s="73"/>
      <c r="T10" s="74">
        <v>32552</v>
      </c>
      <c r="U10" s="75">
        <v>39856</v>
      </c>
      <c r="V10" s="76">
        <v>19540</v>
      </c>
      <c r="W10" s="77">
        <f ca="1">TODAY()</f>
        <v>45630</v>
      </c>
      <c r="X10" s="78">
        <f ca="1">DATEDIF(V10,TODAY(),"Y")</f>
        <v>71</v>
      </c>
      <c r="Y10" s="74" t="s">
        <v>21</v>
      </c>
      <c r="Z10" s="79">
        <v>23</v>
      </c>
      <c r="AA10" s="80">
        <v>74.5</v>
      </c>
      <c r="AB10" s="80">
        <f>Z10*AA10</f>
        <v>1713.5</v>
      </c>
      <c r="AC10" s="80">
        <f t="shared" si="2"/>
        <v>20562</v>
      </c>
      <c r="AD10" s="80"/>
      <c r="AE10" s="81"/>
      <c r="AF10" s="51"/>
      <c r="AG10" s="72">
        <v>190</v>
      </c>
      <c r="AH10" s="73" t="s">
        <v>20</v>
      </c>
      <c r="AI10" s="73"/>
      <c r="AJ10" s="74">
        <v>32552</v>
      </c>
      <c r="AK10" s="75">
        <v>39856</v>
      </c>
      <c r="AL10" s="76">
        <v>19540</v>
      </c>
      <c r="AM10" s="77">
        <f ca="1">TODAY()</f>
        <v>45630</v>
      </c>
      <c r="AN10" s="78">
        <f ca="1">DATEDIF(AL10,TODAY(),"Y")</f>
        <v>71</v>
      </c>
      <c r="AO10" s="74" t="s">
        <v>21</v>
      </c>
      <c r="AP10" s="79">
        <v>23</v>
      </c>
      <c r="AQ10" s="80">
        <v>78.59</v>
      </c>
      <c r="AR10" s="80">
        <f>AP10*AQ10</f>
        <v>1807.5700000000002</v>
      </c>
      <c r="AS10" s="80">
        <f t="shared" si="3"/>
        <v>21690.840000000004</v>
      </c>
      <c r="AT10" s="80"/>
      <c r="AU10" s="81"/>
    </row>
    <row r="11" spans="1:47" x14ac:dyDescent="0.25">
      <c r="A11" s="21">
        <v>311</v>
      </c>
      <c r="B11" s="24" t="s">
        <v>29</v>
      </c>
      <c r="C11" s="103">
        <v>0</v>
      </c>
      <c r="D11" s="23">
        <f>I11</f>
        <v>0</v>
      </c>
      <c r="E11" s="117">
        <f>J11</f>
        <v>0</v>
      </c>
      <c r="F11" s="30"/>
      <c r="G11" s="30" t="s">
        <v>29</v>
      </c>
      <c r="H11" s="13"/>
      <c r="I11" s="30">
        <f>M76</f>
        <v>0</v>
      </c>
      <c r="J11" s="30">
        <f t="shared" ref="J11:J20" si="4">O76</f>
        <v>0</v>
      </c>
      <c r="L11" s="8"/>
      <c r="M11" s="8">
        <v>0</v>
      </c>
      <c r="N11" s="8"/>
      <c r="O11" s="8"/>
      <c r="P11" s="34">
        <v>4</v>
      </c>
      <c r="Q11" s="72">
        <v>222</v>
      </c>
      <c r="R11" s="73" t="s">
        <v>23</v>
      </c>
      <c r="S11" s="73"/>
      <c r="T11" s="74">
        <v>33826</v>
      </c>
      <c r="U11" s="75">
        <v>41131</v>
      </c>
      <c r="V11" s="76">
        <v>20665</v>
      </c>
      <c r="W11" s="77">
        <f t="shared" ca="1" si="0"/>
        <v>45630</v>
      </c>
      <c r="X11" s="78">
        <f t="shared" ref="X11:X12" ca="1" si="5">DATEDIF(V11,TODAY(),"Y")</f>
        <v>68</v>
      </c>
      <c r="Y11" s="74" t="s">
        <v>21</v>
      </c>
      <c r="Z11" s="79">
        <v>20</v>
      </c>
      <c r="AA11" s="80">
        <v>74.5</v>
      </c>
      <c r="AB11" s="80">
        <f>Z11*AA11</f>
        <v>1490</v>
      </c>
      <c r="AC11" s="80">
        <f t="shared" si="2"/>
        <v>17880</v>
      </c>
      <c r="AD11" s="80"/>
      <c r="AE11" s="81"/>
      <c r="AF11" s="51"/>
      <c r="AG11" s="72">
        <v>222</v>
      </c>
      <c r="AH11" s="73" t="s">
        <v>23</v>
      </c>
      <c r="AI11" s="73"/>
      <c r="AJ11" s="74">
        <v>33826</v>
      </c>
      <c r="AK11" s="75">
        <v>41131</v>
      </c>
      <c r="AL11" s="76">
        <v>20665</v>
      </c>
      <c r="AM11" s="77">
        <f t="shared" ca="1" si="1"/>
        <v>45630</v>
      </c>
      <c r="AN11" s="78">
        <f t="shared" ref="AN11:AN12" ca="1" si="6">DATEDIF(AL11,TODAY(),"Y")</f>
        <v>68</v>
      </c>
      <c r="AO11" s="74" t="s">
        <v>21</v>
      </c>
      <c r="AP11" s="79">
        <v>20</v>
      </c>
      <c r="AQ11" s="80">
        <v>78.59</v>
      </c>
      <c r="AR11" s="80">
        <f>AP11*AQ11</f>
        <v>1571.8000000000002</v>
      </c>
      <c r="AS11" s="80">
        <f t="shared" si="3"/>
        <v>18861.600000000002</v>
      </c>
      <c r="AT11" s="80"/>
      <c r="AU11" s="81"/>
    </row>
    <row r="12" spans="1:47" x14ac:dyDescent="0.25">
      <c r="A12" s="21">
        <v>311.2</v>
      </c>
      <c r="B12" s="24" t="s">
        <v>72</v>
      </c>
      <c r="C12" s="103">
        <v>0</v>
      </c>
      <c r="D12" s="23">
        <f t="shared" ref="D12:D14" si="7">I12</f>
        <v>0</v>
      </c>
      <c r="E12" s="117">
        <f t="shared" ref="E12:E14" si="8">J12</f>
        <v>0</v>
      </c>
      <c r="F12" s="35"/>
      <c r="G12" s="30" t="s">
        <v>72</v>
      </c>
      <c r="H12" s="13"/>
      <c r="I12" s="30">
        <f t="shared" ref="I12:I20" si="9">M77</f>
        <v>0</v>
      </c>
      <c r="J12" s="30">
        <f t="shared" si="4"/>
        <v>0</v>
      </c>
      <c r="K12" s="29"/>
      <c r="L12" s="29"/>
      <c r="M12" s="29"/>
      <c r="N12" s="29"/>
      <c r="O12" s="29"/>
      <c r="P12" s="34">
        <v>5</v>
      </c>
      <c r="Q12" s="72">
        <v>55</v>
      </c>
      <c r="R12" s="73" t="s">
        <v>26</v>
      </c>
      <c r="S12" s="73" t="s">
        <v>129</v>
      </c>
      <c r="T12" s="74">
        <v>24880</v>
      </c>
      <c r="U12" s="75">
        <v>32181</v>
      </c>
      <c r="V12" s="76">
        <v>15465</v>
      </c>
      <c r="W12" s="77">
        <f t="shared" ca="1" si="0"/>
        <v>45630</v>
      </c>
      <c r="X12" s="78">
        <f t="shared" ca="1" si="5"/>
        <v>82</v>
      </c>
      <c r="Y12" s="74" t="s">
        <v>27</v>
      </c>
      <c r="Z12" s="79">
        <v>20</v>
      </c>
      <c r="AA12" s="80">
        <v>37.25</v>
      </c>
      <c r="AB12" s="80">
        <f>(Z12*AA12)</f>
        <v>745</v>
      </c>
      <c r="AC12" s="80">
        <f t="shared" si="2"/>
        <v>8940</v>
      </c>
      <c r="AD12" s="80"/>
      <c r="AE12" s="81"/>
      <c r="AF12" s="51"/>
      <c r="AG12" s="72">
        <v>55</v>
      </c>
      <c r="AH12" s="73" t="s">
        <v>26</v>
      </c>
      <c r="AI12" s="73" t="s">
        <v>129</v>
      </c>
      <c r="AJ12" s="74">
        <v>24880</v>
      </c>
      <c r="AK12" s="75">
        <v>32181</v>
      </c>
      <c r="AL12" s="76">
        <v>15465</v>
      </c>
      <c r="AM12" s="77">
        <f t="shared" ca="1" si="1"/>
        <v>45630</v>
      </c>
      <c r="AN12" s="78">
        <f t="shared" ca="1" si="6"/>
        <v>82</v>
      </c>
      <c r="AO12" s="74" t="s">
        <v>27</v>
      </c>
      <c r="AP12" s="79">
        <v>20</v>
      </c>
      <c r="AQ12" s="80">
        <v>39.299999999999997</v>
      </c>
      <c r="AR12" s="80">
        <f>(AP12*AQ12)</f>
        <v>786</v>
      </c>
      <c r="AS12" s="80">
        <f t="shared" si="3"/>
        <v>9432</v>
      </c>
      <c r="AT12" s="80"/>
      <c r="AU12" s="81"/>
    </row>
    <row r="13" spans="1:47" x14ac:dyDescent="0.25">
      <c r="A13" s="21">
        <v>330</v>
      </c>
      <c r="B13" s="24" t="s">
        <v>105</v>
      </c>
      <c r="C13" s="103">
        <v>0</v>
      </c>
      <c r="D13" s="23">
        <f t="shared" si="7"/>
        <v>0</v>
      </c>
      <c r="E13" s="117">
        <f t="shared" si="8"/>
        <v>0</v>
      </c>
      <c r="F13" s="35"/>
      <c r="G13" s="30" t="s">
        <v>106</v>
      </c>
      <c r="H13" s="13"/>
      <c r="I13" s="30">
        <f t="shared" si="9"/>
        <v>0</v>
      </c>
      <c r="J13" s="30">
        <f t="shared" si="4"/>
        <v>0</v>
      </c>
      <c r="K13" s="30"/>
      <c r="L13" s="30"/>
      <c r="M13" s="30"/>
      <c r="N13" s="30"/>
      <c r="O13" s="30"/>
      <c r="P13" s="34">
        <v>6</v>
      </c>
      <c r="Q13" s="72">
        <v>157</v>
      </c>
      <c r="R13" s="73" t="s">
        <v>28</v>
      </c>
      <c r="S13" s="73" t="s">
        <v>130</v>
      </c>
      <c r="T13" s="74">
        <v>31334</v>
      </c>
      <c r="U13" s="75">
        <v>39004</v>
      </c>
      <c r="V13" s="76">
        <v>20614</v>
      </c>
      <c r="W13" s="77">
        <f t="shared" ca="1" si="0"/>
        <v>45630</v>
      </c>
      <c r="X13" s="78">
        <f ca="1">DATEDIF(V13,TODAY(),"Y")</f>
        <v>68</v>
      </c>
      <c r="Y13" s="74" t="s">
        <v>21</v>
      </c>
      <c r="Z13" s="79">
        <v>20</v>
      </c>
      <c r="AA13" s="80">
        <v>74.5</v>
      </c>
      <c r="AB13" s="80">
        <f>Z13*AA13</f>
        <v>1490</v>
      </c>
      <c r="AC13" s="80">
        <f t="shared" si="2"/>
        <v>17880</v>
      </c>
      <c r="AD13" s="80"/>
      <c r="AE13" s="81"/>
      <c r="AF13" s="51"/>
      <c r="AG13" s="72">
        <v>157</v>
      </c>
      <c r="AH13" s="73" t="s">
        <v>28</v>
      </c>
      <c r="AI13" s="73" t="s">
        <v>130</v>
      </c>
      <c r="AJ13" s="74">
        <v>31334</v>
      </c>
      <c r="AK13" s="75">
        <v>39004</v>
      </c>
      <c r="AL13" s="76">
        <v>20614</v>
      </c>
      <c r="AM13" s="77">
        <f t="shared" ca="1" si="1"/>
        <v>45630</v>
      </c>
      <c r="AN13" s="78">
        <f ca="1">DATEDIF(AL13,TODAY(),"Y")</f>
        <v>68</v>
      </c>
      <c r="AO13" s="74" t="s">
        <v>21</v>
      </c>
      <c r="AP13" s="79">
        <v>20</v>
      </c>
      <c r="AQ13" s="80">
        <v>78.59</v>
      </c>
      <c r="AR13" s="80">
        <f>AP13*AQ13</f>
        <v>1571.8000000000002</v>
      </c>
      <c r="AS13" s="80">
        <f t="shared" si="3"/>
        <v>18861.600000000002</v>
      </c>
      <c r="AT13" s="80"/>
      <c r="AU13" s="81"/>
    </row>
    <row r="14" spans="1:47" x14ac:dyDescent="0.25">
      <c r="A14" s="21">
        <v>334</v>
      </c>
      <c r="B14" s="24" t="s">
        <v>30</v>
      </c>
      <c r="C14" s="103">
        <v>0</v>
      </c>
      <c r="D14" s="23">
        <f t="shared" si="7"/>
        <v>0</v>
      </c>
      <c r="E14" s="117">
        <f t="shared" si="8"/>
        <v>0</v>
      </c>
      <c r="F14" s="35"/>
      <c r="G14" s="30" t="s">
        <v>30</v>
      </c>
      <c r="H14" s="13"/>
      <c r="I14" s="30">
        <f t="shared" si="9"/>
        <v>0</v>
      </c>
      <c r="J14" s="30">
        <f t="shared" si="4"/>
        <v>0</v>
      </c>
      <c r="K14" s="30"/>
      <c r="L14" s="30">
        <v>0</v>
      </c>
      <c r="M14" s="30">
        <v>0</v>
      </c>
      <c r="N14" s="30"/>
      <c r="O14" s="30"/>
      <c r="P14" s="34">
        <v>7</v>
      </c>
      <c r="Q14" s="82">
        <v>263</v>
      </c>
      <c r="R14" s="73" t="s">
        <v>40</v>
      </c>
      <c r="S14" s="73"/>
      <c r="T14" s="74">
        <v>35254</v>
      </c>
      <c r="U14" s="75">
        <v>42559</v>
      </c>
      <c r="V14" s="76">
        <v>26109</v>
      </c>
      <c r="W14" s="77">
        <f t="shared" ca="1" si="0"/>
        <v>45630</v>
      </c>
      <c r="X14" s="78">
        <f ca="1">DATEDIF(V14,TODAY(),"Y")</f>
        <v>53</v>
      </c>
      <c r="Y14" s="74" t="s">
        <v>21</v>
      </c>
      <c r="Z14" s="79">
        <v>20</v>
      </c>
      <c r="AA14" s="80">
        <v>74.5</v>
      </c>
      <c r="AB14" s="80">
        <f>Z14*AA14</f>
        <v>1490</v>
      </c>
      <c r="AC14" s="80">
        <f t="shared" si="2"/>
        <v>17880</v>
      </c>
      <c r="AD14" s="80"/>
      <c r="AE14" s="83"/>
      <c r="AF14" s="51"/>
      <c r="AG14" s="82">
        <v>263</v>
      </c>
      <c r="AH14" s="73" t="s">
        <v>40</v>
      </c>
      <c r="AI14" s="73"/>
      <c r="AJ14" s="74">
        <v>35254</v>
      </c>
      <c r="AK14" s="75">
        <v>42559</v>
      </c>
      <c r="AL14" s="76">
        <v>26109</v>
      </c>
      <c r="AM14" s="77">
        <f t="shared" ca="1" si="1"/>
        <v>45630</v>
      </c>
      <c r="AN14" s="78">
        <f ca="1">DATEDIF(AL14,TODAY(),"Y")</f>
        <v>53</v>
      </c>
      <c r="AO14" s="74" t="s">
        <v>21</v>
      </c>
      <c r="AP14" s="79">
        <v>20</v>
      </c>
      <c r="AQ14" s="80">
        <v>78.59</v>
      </c>
      <c r="AR14" s="80">
        <f>AP14*AQ14</f>
        <v>1571.8000000000002</v>
      </c>
      <c r="AS14" s="80">
        <f t="shared" si="3"/>
        <v>18861.600000000002</v>
      </c>
      <c r="AT14" s="80"/>
      <c r="AU14" s="83"/>
    </row>
    <row r="15" spans="1:47" ht="15" customHeight="1" x14ac:dyDescent="0.25">
      <c r="A15" s="21">
        <v>335</v>
      </c>
      <c r="B15" s="24" t="s">
        <v>39</v>
      </c>
      <c r="C15" s="103">
        <f>H80</f>
        <v>21002.81</v>
      </c>
      <c r="D15" s="23">
        <v>21365</v>
      </c>
      <c r="E15" s="117">
        <v>21365</v>
      </c>
      <c r="F15" s="118"/>
      <c r="G15" s="30" t="s">
        <v>39</v>
      </c>
      <c r="H15" s="13"/>
      <c r="I15" s="30">
        <f t="shared" si="9"/>
        <v>21365.38</v>
      </c>
      <c r="J15" s="30">
        <f t="shared" si="4"/>
        <v>0</v>
      </c>
      <c r="K15" s="30"/>
      <c r="L15" s="30">
        <v>22212.95</v>
      </c>
      <c r="M15" s="30">
        <v>19503.678599999999</v>
      </c>
      <c r="N15" s="30"/>
      <c r="O15" s="30"/>
      <c r="P15" s="34">
        <v>8</v>
      </c>
      <c r="Q15" s="72">
        <v>282</v>
      </c>
      <c r="R15" s="73" t="s">
        <v>43</v>
      </c>
      <c r="S15" s="73"/>
      <c r="T15" s="74">
        <v>36108</v>
      </c>
      <c r="U15" s="75">
        <v>43413</v>
      </c>
      <c r="V15" s="76">
        <v>25075</v>
      </c>
      <c r="W15" s="77">
        <f t="shared" ca="1" si="0"/>
        <v>45630</v>
      </c>
      <c r="X15" s="78">
        <f ca="1">DATEDIF(V15,TODAY(),"Y")</f>
        <v>56</v>
      </c>
      <c r="Y15" s="75" t="s">
        <v>21</v>
      </c>
      <c r="Z15" s="79">
        <v>20</v>
      </c>
      <c r="AA15" s="80">
        <v>74.5</v>
      </c>
      <c r="AB15" s="80">
        <f>Z15*AA15</f>
        <v>1490</v>
      </c>
      <c r="AC15" s="80">
        <f t="shared" si="2"/>
        <v>17880</v>
      </c>
      <c r="AD15" s="84"/>
      <c r="AE15" s="83"/>
      <c r="AF15" s="51"/>
      <c r="AG15" s="72">
        <v>282</v>
      </c>
      <c r="AH15" s="73" t="s">
        <v>43</v>
      </c>
      <c r="AI15" s="73"/>
      <c r="AJ15" s="74">
        <v>36108</v>
      </c>
      <c r="AK15" s="75">
        <v>43413</v>
      </c>
      <c r="AL15" s="76">
        <v>25075</v>
      </c>
      <c r="AM15" s="77">
        <f t="shared" ca="1" si="1"/>
        <v>45630</v>
      </c>
      <c r="AN15" s="78">
        <f ca="1">DATEDIF(AL15,TODAY(),"Y")</f>
        <v>56</v>
      </c>
      <c r="AO15" s="75" t="s">
        <v>21</v>
      </c>
      <c r="AP15" s="79">
        <v>20</v>
      </c>
      <c r="AQ15" s="80">
        <v>78.59</v>
      </c>
      <c r="AR15" s="80">
        <f>AP15*AQ15</f>
        <v>1571.8000000000002</v>
      </c>
      <c r="AS15" s="80">
        <f t="shared" si="3"/>
        <v>18861.600000000002</v>
      </c>
      <c r="AT15" s="84"/>
      <c r="AU15" s="83"/>
    </row>
    <row r="16" spans="1:47" ht="15" customHeight="1" x14ac:dyDescent="0.25">
      <c r="A16" s="21">
        <v>336</v>
      </c>
      <c r="B16" s="24" t="s">
        <v>37</v>
      </c>
      <c r="C16" s="103">
        <f>H81</f>
        <v>28260.94</v>
      </c>
      <c r="D16" s="23">
        <v>28769</v>
      </c>
      <c r="E16" s="117">
        <v>28769</v>
      </c>
      <c r="F16" s="35"/>
      <c r="G16" s="30" t="s">
        <v>37</v>
      </c>
      <c r="H16" s="13"/>
      <c r="I16" s="30">
        <f t="shared" si="9"/>
        <v>28768.560000000001</v>
      </c>
      <c r="J16" s="30">
        <f t="shared" si="4"/>
        <v>0</v>
      </c>
      <c r="K16" s="30"/>
      <c r="L16" s="30">
        <v>16039.69</v>
      </c>
      <c r="M16" s="30">
        <v>28325.674999999999</v>
      </c>
      <c r="N16" s="30"/>
      <c r="O16" s="30"/>
      <c r="P16" s="34">
        <v>9</v>
      </c>
      <c r="Q16" s="85" t="s">
        <v>48</v>
      </c>
      <c r="R16" s="73" t="s">
        <v>49</v>
      </c>
      <c r="S16" s="73"/>
      <c r="T16" s="74">
        <v>36507</v>
      </c>
      <c r="U16" s="75">
        <v>44658</v>
      </c>
      <c r="V16" s="76">
        <v>29417</v>
      </c>
      <c r="W16" s="77">
        <f t="shared" ca="1" si="0"/>
        <v>45630</v>
      </c>
      <c r="X16" s="78">
        <f ca="1">DATEDIF(V16,TODAY(),"Y")</f>
        <v>44</v>
      </c>
      <c r="Y16" s="74" t="s">
        <v>125</v>
      </c>
      <c r="Z16" s="79">
        <v>22</v>
      </c>
      <c r="AA16" s="80">
        <v>74.5</v>
      </c>
      <c r="AB16" s="80"/>
      <c r="AC16" s="80"/>
      <c r="AD16" s="80">
        <v>1490</v>
      </c>
      <c r="AE16" s="83"/>
      <c r="AF16" s="51"/>
      <c r="AG16" s="85" t="s">
        <v>48</v>
      </c>
      <c r="AH16" s="73" t="s">
        <v>49</v>
      </c>
      <c r="AI16" s="73"/>
      <c r="AJ16" s="74">
        <v>36507</v>
      </c>
      <c r="AK16" s="75">
        <v>44658</v>
      </c>
      <c r="AL16" s="76">
        <v>29417</v>
      </c>
      <c r="AM16" s="77">
        <f t="shared" ca="1" si="1"/>
        <v>45630</v>
      </c>
      <c r="AN16" s="78">
        <f ca="1">DATEDIF(AL16,TODAY(),"Y")</f>
        <v>44</v>
      </c>
      <c r="AO16" s="74" t="s">
        <v>125</v>
      </c>
      <c r="AP16" s="79">
        <v>22</v>
      </c>
      <c r="AQ16" s="80">
        <v>78.59</v>
      </c>
      <c r="AR16" s="80"/>
      <c r="AS16" s="80"/>
      <c r="AT16" s="80">
        <v>1490</v>
      </c>
      <c r="AU16" s="83"/>
    </row>
    <row r="17" spans="1:47" ht="15" customHeight="1" x14ac:dyDescent="0.25">
      <c r="A17" s="21">
        <v>337</v>
      </c>
      <c r="B17" s="24" t="s">
        <v>41</v>
      </c>
      <c r="C17" s="103">
        <f>H82</f>
        <v>2291.9499999999998</v>
      </c>
      <c r="D17" s="23">
        <v>2453</v>
      </c>
      <c r="E17" s="117">
        <v>2453</v>
      </c>
      <c r="F17" s="35"/>
      <c r="G17" s="30" t="s">
        <v>41</v>
      </c>
      <c r="H17" s="13"/>
      <c r="I17" s="30">
        <f t="shared" si="9"/>
        <v>2453.2399999999998</v>
      </c>
      <c r="J17" s="30">
        <f t="shared" si="4"/>
        <v>0</v>
      </c>
      <c r="K17" s="30"/>
      <c r="L17" s="30">
        <v>1838.82</v>
      </c>
      <c r="M17" s="30">
        <v>2241.3559</v>
      </c>
      <c r="N17" s="30"/>
      <c r="O17" s="30"/>
      <c r="P17" s="34">
        <v>10</v>
      </c>
      <c r="Q17" s="72">
        <v>283</v>
      </c>
      <c r="R17" s="73" t="s">
        <v>34</v>
      </c>
      <c r="S17" s="73" t="s">
        <v>131</v>
      </c>
      <c r="T17" s="74">
        <v>36171</v>
      </c>
      <c r="U17" s="75">
        <v>36997</v>
      </c>
      <c r="V17" s="76">
        <v>19009</v>
      </c>
      <c r="W17" s="77">
        <f t="shared" ca="1" si="0"/>
        <v>45630</v>
      </c>
      <c r="X17" s="78">
        <f t="shared" ref="X17:X21" ca="1" si="10">DATEDIF(V17,TODAY(),"Y")</f>
        <v>72</v>
      </c>
      <c r="Y17" s="74" t="s">
        <v>27</v>
      </c>
      <c r="Z17" s="79">
        <v>18</v>
      </c>
      <c r="AA17" s="80">
        <v>37.25</v>
      </c>
      <c r="AB17" s="80">
        <f>(Z17*AA17)</f>
        <v>670.5</v>
      </c>
      <c r="AC17" s="80">
        <f t="shared" ref="AC17:AC30" si="11">AB17*12</f>
        <v>8046</v>
      </c>
      <c r="AD17" s="80"/>
      <c r="AE17" s="81"/>
      <c r="AF17" s="51"/>
      <c r="AG17" s="72">
        <v>283</v>
      </c>
      <c r="AH17" s="73" t="s">
        <v>34</v>
      </c>
      <c r="AI17" s="73" t="s">
        <v>131</v>
      </c>
      <c r="AJ17" s="74">
        <v>36171</v>
      </c>
      <c r="AK17" s="75">
        <v>36997</v>
      </c>
      <c r="AL17" s="76">
        <v>19009</v>
      </c>
      <c r="AM17" s="77">
        <f t="shared" ca="1" si="1"/>
        <v>45630</v>
      </c>
      <c r="AN17" s="78">
        <f t="shared" ref="AN17" ca="1" si="12">DATEDIF(AL17,TODAY(),"Y")</f>
        <v>72</v>
      </c>
      <c r="AO17" s="74" t="s">
        <v>27</v>
      </c>
      <c r="AP17" s="79">
        <v>18</v>
      </c>
      <c r="AQ17" s="80">
        <v>39.299999999999997</v>
      </c>
      <c r="AR17" s="80">
        <f>(AP17*AQ17)</f>
        <v>707.4</v>
      </c>
      <c r="AS17" s="80">
        <f t="shared" ref="AS17:AS25" si="13">AR17*12</f>
        <v>8488.7999999999993</v>
      </c>
      <c r="AT17" s="80"/>
      <c r="AU17" s="81"/>
    </row>
    <row r="18" spans="1:47" ht="15" customHeight="1" x14ac:dyDescent="0.25">
      <c r="A18" s="21">
        <v>338</v>
      </c>
      <c r="B18" s="24" t="s">
        <v>32</v>
      </c>
      <c r="C18" s="103">
        <f>H83</f>
        <v>3908.58</v>
      </c>
      <c r="D18" s="23">
        <v>-4241</v>
      </c>
      <c r="E18" s="117">
        <v>-4241</v>
      </c>
      <c r="F18" s="35"/>
      <c r="G18" s="30" t="s">
        <v>32</v>
      </c>
      <c r="H18" s="13"/>
      <c r="I18" s="30">
        <f t="shared" si="9"/>
        <v>-4241.3999999999996</v>
      </c>
      <c r="J18" s="30">
        <f t="shared" si="4"/>
        <v>0</v>
      </c>
      <c r="K18" s="30"/>
      <c r="L18" s="30">
        <v>11008.6</v>
      </c>
      <c r="M18" s="30">
        <v>2826.9682000000003</v>
      </c>
      <c r="N18" s="30"/>
      <c r="O18" s="30"/>
      <c r="P18" s="34">
        <v>11</v>
      </c>
      <c r="Q18" s="85" t="s">
        <v>76</v>
      </c>
      <c r="R18" s="73" t="s">
        <v>75</v>
      </c>
      <c r="S18" s="73" t="s">
        <v>132</v>
      </c>
      <c r="T18" s="74">
        <v>36013</v>
      </c>
      <c r="U18" s="75">
        <v>43009</v>
      </c>
      <c r="V18" s="76">
        <v>24111</v>
      </c>
      <c r="W18" s="77">
        <f t="shared" ca="1" si="0"/>
        <v>45630</v>
      </c>
      <c r="X18" s="78">
        <f ca="1">DATEDIF(V18,TODAY(),"Y")</f>
        <v>58</v>
      </c>
      <c r="Y18" s="75" t="s">
        <v>21</v>
      </c>
      <c r="Z18" s="86">
        <v>18</v>
      </c>
      <c r="AA18" s="80">
        <v>74.5</v>
      </c>
      <c r="AB18" s="80">
        <f t="shared" ref="AB18:AB30" si="14">Z18*AA18</f>
        <v>1341</v>
      </c>
      <c r="AC18" s="80">
        <f t="shared" si="11"/>
        <v>16092</v>
      </c>
      <c r="AD18" s="84"/>
      <c r="AE18" s="83"/>
      <c r="AF18" s="51"/>
      <c r="AG18" s="85" t="s">
        <v>76</v>
      </c>
      <c r="AH18" s="73" t="s">
        <v>75</v>
      </c>
      <c r="AI18" s="73" t="s">
        <v>132</v>
      </c>
      <c r="AJ18" s="74">
        <v>36013</v>
      </c>
      <c r="AK18" s="75">
        <v>43009</v>
      </c>
      <c r="AL18" s="76">
        <v>24111</v>
      </c>
      <c r="AM18" s="77">
        <f t="shared" ca="1" si="1"/>
        <v>45630</v>
      </c>
      <c r="AN18" s="78">
        <f ca="1">DATEDIF(AL18,TODAY(),"Y")</f>
        <v>58</v>
      </c>
      <c r="AO18" s="75" t="s">
        <v>21</v>
      </c>
      <c r="AP18" s="86">
        <v>18</v>
      </c>
      <c r="AQ18" s="80">
        <v>78.59</v>
      </c>
      <c r="AR18" s="80">
        <f t="shared" ref="AR18:AR25" si="15">AP18*AQ18</f>
        <v>1414.6200000000001</v>
      </c>
      <c r="AS18" s="80">
        <f t="shared" si="13"/>
        <v>16975.440000000002</v>
      </c>
      <c r="AT18" s="84"/>
      <c r="AU18" s="83"/>
    </row>
    <row r="19" spans="1:47" ht="15" customHeight="1" x14ac:dyDescent="0.25">
      <c r="A19" s="21">
        <v>348</v>
      </c>
      <c r="B19" s="24" t="s">
        <v>33</v>
      </c>
      <c r="C19" s="103">
        <f t="shared" ref="C19:C20" si="16">H84</f>
        <v>75628.570000000007</v>
      </c>
      <c r="D19" s="23">
        <v>164623</v>
      </c>
      <c r="E19" s="117">
        <v>164623</v>
      </c>
      <c r="F19" s="35"/>
      <c r="G19" s="30" t="s">
        <v>33</v>
      </c>
      <c r="H19" s="13"/>
      <c r="I19" s="30">
        <f t="shared" si="9"/>
        <v>164623.44</v>
      </c>
      <c r="J19" s="30">
        <f t="shared" si="4"/>
        <v>0</v>
      </c>
      <c r="K19" s="30"/>
      <c r="L19" s="30">
        <v>69422.100000000006</v>
      </c>
      <c r="M19" s="30">
        <v>61873.102899999998</v>
      </c>
      <c r="N19" s="30"/>
      <c r="O19" s="30"/>
      <c r="P19" s="34">
        <v>12</v>
      </c>
      <c r="Q19" s="72">
        <v>201</v>
      </c>
      <c r="R19" s="73" t="s">
        <v>36</v>
      </c>
      <c r="S19" s="73"/>
      <c r="T19" s="74">
        <v>33035</v>
      </c>
      <c r="U19" s="75">
        <v>39447</v>
      </c>
      <c r="V19" s="76">
        <v>15633</v>
      </c>
      <c r="W19" s="77">
        <f t="shared" ca="1" si="0"/>
        <v>45630</v>
      </c>
      <c r="X19" s="78">
        <f t="shared" ca="1" si="10"/>
        <v>82</v>
      </c>
      <c r="Y19" s="74" t="s">
        <v>21</v>
      </c>
      <c r="Z19" s="79">
        <v>17</v>
      </c>
      <c r="AA19" s="80">
        <v>74.5</v>
      </c>
      <c r="AB19" s="80">
        <f t="shared" si="14"/>
        <v>1266.5</v>
      </c>
      <c r="AC19" s="80">
        <f t="shared" si="11"/>
        <v>15198</v>
      </c>
      <c r="AD19" s="80"/>
      <c r="AE19" s="81"/>
      <c r="AF19" s="51"/>
      <c r="AG19" s="72">
        <v>201</v>
      </c>
      <c r="AH19" s="73" t="s">
        <v>36</v>
      </c>
      <c r="AI19" s="73"/>
      <c r="AJ19" s="74">
        <v>33035</v>
      </c>
      <c r="AK19" s="75">
        <v>39447</v>
      </c>
      <c r="AL19" s="76">
        <v>15633</v>
      </c>
      <c r="AM19" s="77">
        <f t="shared" ca="1" si="1"/>
        <v>45630</v>
      </c>
      <c r="AN19" s="78">
        <f t="shared" ref="AN19:AN30" ca="1" si="17">DATEDIF(AL19,TODAY(),"Y")</f>
        <v>82</v>
      </c>
      <c r="AO19" s="74" t="s">
        <v>21</v>
      </c>
      <c r="AP19" s="79">
        <v>17</v>
      </c>
      <c r="AQ19" s="80">
        <v>78.59</v>
      </c>
      <c r="AR19" s="80">
        <f t="shared" si="15"/>
        <v>1336.03</v>
      </c>
      <c r="AS19" s="80">
        <f t="shared" si="13"/>
        <v>16032.36</v>
      </c>
      <c r="AT19" s="80"/>
      <c r="AU19" s="81"/>
    </row>
    <row r="20" spans="1:47" ht="15" customHeight="1" x14ac:dyDescent="0.25">
      <c r="A20" s="21">
        <v>355</v>
      </c>
      <c r="B20" s="24" t="s">
        <v>35</v>
      </c>
      <c r="C20" s="103">
        <f t="shared" si="16"/>
        <v>297919.76</v>
      </c>
      <c r="D20" s="23">
        <v>253687</v>
      </c>
      <c r="E20" s="117">
        <v>253687</v>
      </c>
      <c r="F20" s="35"/>
      <c r="G20" s="30" t="s">
        <v>35</v>
      </c>
      <c r="H20" s="13"/>
      <c r="I20" s="30">
        <f t="shared" si="9"/>
        <v>253687.1</v>
      </c>
      <c r="J20" s="30">
        <f t="shared" si="4"/>
        <v>0</v>
      </c>
      <c r="K20" s="30"/>
      <c r="L20" s="30">
        <v>-477979.5</v>
      </c>
      <c r="M20" s="30">
        <v>169563.33590000001</v>
      </c>
      <c r="N20" s="30"/>
      <c r="O20" s="30"/>
      <c r="P20" s="34">
        <v>13</v>
      </c>
      <c r="Q20" s="72">
        <v>84</v>
      </c>
      <c r="R20" s="73" t="s">
        <v>38</v>
      </c>
      <c r="S20" s="73" t="s">
        <v>143</v>
      </c>
      <c r="T20" s="74">
        <v>27827</v>
      </c>
      <c r="U20" s="75">
        <v>34344</v>
      </c>
      <c r="V20" s="76">
        <v>16512</v>
      </c>
      <c r="W20" s="77">
        <f t="shared" ca="1" si="0"/>
        <v>45630</v>
      </c>
      <c r="X20" s="78">
        <f t="shared" ca="1" si="10"/>
        <v>79</v>
      </c>
      <c r="Y20" s="74" t="s">
        <v>27</v>
      </c>
      <c r="Z20" s="79">
        <v>17</v>
      </c>
      <c r="AA20" s="80">
        <v>37.25</v>
      </c>
      <c r="AB20" s="80">
        <f t="shared" si="14"/>
        <v>633.25</v>
      </c>
      <c r="AC20" s="80">
        <f t="shared" si="11"/>
        <v>7599</v>
      </c>
      <c r="AD20" s="80"/>
      <c r="AE20" s="81"/>
      <c r="AF20" s="51"/>
      <c r="AG20" s="72">
        <v>84</v>
      </c>
      <c r="AH20" s="73" t="s">
        <v>38</v>
      </c>
      <c r="AI20" s="73" t="s">
        <v>143</v>
      </c>
      <c r="AJ20" s="74">
        <v>27827</v>
      </c>
      <c r="AK20" s="75">
        <v>34344</v>
      </c>
      <c r="AL20" s="76">
        <v>16512</v>
      </c>
      <c r="AM20" s="77">
        <f t="shared" ca="1" si="1"/>
        <v>45630</v>
      </c>
      <c r="AN20" s="78">
        <f t="shared" ca="1" si="17"/>
        <v>79</v>
      </c>
      <c r="AO20" s="74" t="s">
        <v>27</v>
      </c>
      <c r="AP20" s="79">
        <v>17</v>
      </c>
      <c r="AQ20" s="80">
        <v>39.299999999999997</v>
      </c>
      <c r="AR20" s="80">
        <f t="shared" si="15"/>
        <v>668.09999999999991</v>
      </c>
      <c r="AS20" s="80">
        <f t="shared" si="13"/>
        <v>8017.1999999999989</v>
      </c>
      <c r="AT20" s="80"/>
      <c r="AU20" s="81"/>
    </row>
    <row r="21" spans="1:47" ht="15" customHeight="1" x14ac:dyDescent="0.25">
      <c r="A21" s="16"/>
      <c r="B21" s="17"/>
      <c r="C21" s="100"/>
      <c r="D21" s="13"/>
      <c r="E21" s="35"/>
      <c r="F21" s="35"/>
      <c r="K21" s="30"/>
      <c r="L21" s="30"/>
      <c r="M21" s="30"/>
      <c r="N21" s="30"/>
      <c r="O21" s="30"/>
      <c r="P21" s="34">
        <v>14</v>
      </c>
      <c r="Q21" s="72">
        <v>164</v>
      </c>
      <c r="R21" s="73" t="s">
        <v>42</v>
      </c>
      <c r="S21" s="73" t="s">
        <v>133</v>
      </c>
      <c r="T21" s="74">
        <v>31789</v>
      </c>
      <c r="U21" s="75">
        <v>31936</v>
      </c>
      <c r="V21" s="76">
        <v>17385</v>
      </c>
      <c r="W21" s="77">
        <f t="shared" ca="1" si="0"/>
        <v>45630</v>
      </c>
      <c r="X21" s="78">
        <f t="shared" ca="1" si="10"/>
        <v>77</v>
      </c>
      <c r="Y21" s="74" t="s">
        <v>21</v>
      </c>
      <c r="Z21" s="79">
        <v>15</v>
      </c>
      <c r="AA21" s="80">
        <v>74.5</v>
      </c>
      <c r="AB21" s="80">
        <f t="shared" si="14"/>
        <v>1117.5</v>
      </c>
      <c r="AC21" s="80">
        <f t="shared" si="11"/>
        <v>13410</v>
      </c>
      <c r="AD21" s="80"/>
      <c r="AE21" s="81"/>
      <c r="AF21" s="51"/>
      <c r="AG21" s="72">
        <v>164</v>
      </c>
      <c r="AH21" s="73" t="s">
        <v>42</v>
      </c>
      <c r="AI21" s="73" t="s">
        <v>133</v>
      </c>
      <c r="AJ21" s="74">
        <v>31789</v>
      </c>
      <c r="AK21" s="75">
        <v>31936</v>
      </c>
      <c r="AL21" s="76">
        <v>17385</v>
      </c>
      <c r="AM21" s="77">
        <f t="shared" ca="1" si="1"/>
        <v>45630</v>
      </c>
      <c r="AN21" s="78">
        <f t="shared" ca="1" si="17"/>
        <v>77</v>
      </c>
      <c r="AO21" s="74" t="s">
        <v>21</v>
      </c>
      <c r="AP21" s="79">
        <v>15</v>
      </c>
      <c r="AQ21" s="80">
        <v>78.59</v>
      </c>
      <c r="AR21" s="80">
        <f t="shared" si="15"/>
        <v>1178.8500000000001</v>
      </c>
      <c r="AS21" s="80">
        <f t="shared" si="13"/>
        <v>14146.2</v>
      </c>
      <c r="AT21" s="80"/>
      <c r="AU21" s="81"/>
    </row>
    <row r="22" spans="1:47" ht="15" customHeight="1" x14ac:dyDescent="0.25">
      <c r="A22" s="21"/>
      <c r="B22" s="22" t="s">
        <v>149</v>
      </c>
      <c r="C22" s="103">
        <f t="shared" ref="C22:E22" si="18">SUM(C11:C20)</f>
        <v>429012.61</v>
      </c>
      <c r="D22" s="23">
        <f t="shared" si="18"/>
        <v>466656</v>
      </c>
      <c r="E22" s="23">
        <f t="shared" si="18"/>
        <v>466656</v>
      </c>
      <c r="F22" s="35"/>
      <c r="K22" s="30"/>
      <c r="L22" s="30">
        <v>291444</v>
      </c>
      <c r="M22" s="30">
        <v>288089.63750000001</v>
      </c>
      <c r="N22" s="30"/>
      <c r="O22" s="30"/>
      <c r="P22" s="34">
        <v>15</v>
      </c>
      <c r="Q22" s="72">
        <v>112</v>
      </c>
      <c r="R22" s="73" t="s">
        <v>44</v>
      </c>
      <c r="S22" s="73" t="s">
        <v>134</v>
      </c>
      <c r="T22" s="74">
        <v>29780</v>
      </c>
      <c r="U22" s="75">
        <v>35772</v>
      </c>
      <c r="V22" s="76">
        <v>21424</v>
      </c>
      <c r="W22" s="77">
        <f t="shared" ca="1" si="0"/>
        <v>45630</v>
      </c>
      <c r="X22" s="78">
        <f t="shared" ref="X22" ca="1" si="19">DATEDIF(V22,TODAY(),"Y")</f>
        <v>66</v>
      </c>
      <c r="Y22" s="74" t="s">
        <v>21</v>
      </c>
      <c r="Z22" s="79">
        <v>14</v>
      </c>
      <c r="AA22" s="80">
        <v>74.5</v>
      </c>
      <c r="AB22" s="80">
        <f t="shared" si="14"/>
        <v>1043</v>
      </c>
      <c r="AC22" s="80">
        <f t="shared" si="11"/>
        <v>12516</v>
      </c>
      <c r="AD22" s="80"/>
      <c r="AE22" s="83"/>
      <c r="AF22" s="51"/>
      <c r="AG22" s="72">
        <v>112</v>
      </c>
      <c r="AH22" s="73" t="s">
        <v>44</v>
      </c>
      <c r="AI22" s="73" t="s">
        <v>134</v>
      </c>
      <c r="AJ22" s="74">
        <v>29780</v>
      </c>
      <c r="AK22" s="75">
        <v>35772</v>
      </c>
      <c r="AL22" s="76">
        <v>21424</v>
      </c>
      <c r="AM22" s="77">
        <f t="shared" ca="1" si="1"/>
        <v>45630</v>
      </c>
      <c r="AN22" s="78">
        <f t="shared" ca="1" si="17"/>
        <v>66</v>
      </c>
      <c r="AO22" s="74" t="s">
        <v>21</v>
      </c>
      <c r="AP22" s="79">
        <v>14</v>
      </c>
      <c r="AQ22" s="80">
        <v>78.59</v>
      </c>
      <c r="AR22" s="80">
        <f t="shared" si="15"/>
        <v>1100.26</v>
      </c>
      <c r="AS22" s="80">
        <f t="shared" si="13"/>
        <v>13203.119999999999</v>
      </c>
      <c r="AT22" s="80"/>
      <c r="AU22" s="83"/>
    </row>
    <row r="23" spans="1:47" ht="15" customHeight="1" x14ac:dyDescent="0.25">
      <c r="A23" s="16"/>
      <c r="B23" s="17"/>
      <c r="C23" s="100"/>
      <c r="D23" s="13"/>
      <c r="E23" s="30"/>
      <c r="F23" s="30"/>
      <c r="G23" s="33"/>
      <c r="H23" s="33"/>
      <c r="I23" s="35"/>
      <c r="J23" s="35"/>
      <c r="L23" s="8">
        <v>42136.82</v>
      </c>
      <c r="M23" s="8">
        <v>34729.824500000002</v>
      </c>
      <c r="N23" s="8"/>
      <c r="O23" s="8"/>
      <c r="P23" s="34">
        <v>16</v>
      </c>
      <c r="Q23" s="72">
        <v>140</v>
      </c>
      <c r="R23" s="73" t="s">
        <v>46</v>
      </c>
      <c r="S23" s="73" t="s">
        <v>135</v>
      </c>
      <c r="T23" s="74">
        <v>30476</v>
      </c>
      <c r="U23" s="75">
        <v>35836</v>
      </c>
      <c r="V23" s="76">
        <v>19854</v>
      </c>
      <c r="W23" s="77">
        <f t="shared" ca="1" si="0"/>
        <v>45630</v>
      </c>
      <c r="X23" s="78">
        <f t="shared" ref="X23:X30" ca="1" si="20">DATEDIF(V23,TODAY(),"Y")</f>
        <v>70</v>
      </c>
      <c r="Y23" s="74" t="s">
        <v>21</v>
      </c>
      <c r="Z23" s="79">
        <v>12</v>
      </c>
      <c r="AA23" s="80">
        <v>74.5</v>
      </c>
      <c r="AB23" s="80">
        <f t="shared" si="14"/>
        <v>894</v>
      </c>
      <c r="AC23" s="80">
        <f t="shared" si="11"/>
        <v>10728</v>
      </c>
      <c r="AD23" s="80"/>
      <c r="AE23" s="81"/>
      <c r="AF23" s="51"/>
      <c r="AG23" s="72">
        <v>140</v>
      </c>
      <c r="AH23" s="73" t="s">
        <v>46</v>
      </c>
      <c r="AI23" s="73" t="s">
        <v>135</v>
      </c>
      <c r="AJ23" s="74">
        <v>30476</v>
      </c>
      <c r="AK23" s="75">
        <v>35836</v>
      </c>
      <c r="AL23" s="76">
        <v>19854</v>
      </c>
      <c r="AM23" s="77">
        <f t="shared" ca="1" si="1"/>
        <v>45630</v>
      </c>
      <c r="AN23" s="78">
        <f t="shared" ca="1" si="17"/>
        <v>70</v>
      </c>
      <c r="AO23" s="74" t="s">
        <v>21</v>
      </c>
      <c r="AP23" s="79">
        <v>12</v>
      </c>
      <c r="AQ23" s="80">
        <v>78.59</v>
      </c>
      <c r="AR23" s="80">
        <f t="shared" si="15"/>
        <v>943.08</v>
      </c>
      <c r="AS23" s="80">
        <f t="shared" si="13"/>
        <v>11316.960000000001</v>
      </c>
      <c r="AT23" s="80"/>
      <c r="AU23" s="81"/>
    </row>
    <row r="24" spans="1:47" ht="15" customHeight="1" x14ac:dyDescent="0.25">
      <c r="A24" s="21"/>
      <c r="B24" s="22" t="s">
        <v>45</v>
      </c>
      <c r="C24" s="103">
        <f t="shared" ref="C24:D24" si="21">C8+C22</f>
        <v>4656867.91</v>
      </c>
      <c r="D24" s="23">
        <f t="shared" si="21"/>
        <v>4791235.7300000004</v>
      </c>
      <c r="E24" s="23">
        <f>E8+E22</f>
        <v>4912587.7300000004</v>
      </c>
      <c r="F24" s="30"/>
      <c r="G24" s="30"/>
      <c r="H24" s="30"/>
      <c r="I24" s="30"/>
      <c r="J24" s="30"/>
      <c r="L24" s="8">
        <v>0</v>
      </c>
      <c r="M24" s="8">
        <v>0</v>
      </c>
      <c r="N24" s="8"/>
      <c r="O24" s="8"/>
      <c r="P24" s="34">
        <v>17</v>
      </c>
      <c r="Q24" s="72">
        <v>203</v>
      </c>
      <c r="R24" s="73" t="s">
        <v>51</v>
      </c>
      <c r="S24" s="73" t="s">
        <v>136</v>
      </c>
      <c r="T24" s="74">
        <v>33063</v>
      </c>
      <c r="U24" s="75">
        <v>37270</v>
      </c>
      <c r="V24" s="76">
        <v>15882</v>
      </c>
      <c r="W24" s="77">
        <f t="shared" ca="1" si="0"/>
        <v>45630</v>
      </c>
      <c r="X24" s="78">
        <f t="shared" ca="1" si="20"/>
        <v>81</v>
      </c>
      <c r="Y24" s="74" t="s">
        <v>21</v>
      </c>
      <c r="Z24" s="79">
        <v>11</v>
      </c>
      <c r="AA24" s="80">
        <v>74.5</v>
      </c>
      <c r="AB24" s="80">
        <f t="shared" si="14"/>
        <v>819.5</v>
      </c>
      <c r="AC24" s="80">
        <f t="shared" si="11"/>
        <v>9834</v>
      </c>
      <c r="AD24" s="80"/>
      <c r="AE24" s="81"/>
      <c r="AF24" s="51"/>
      <c r="AG24" s="72">
        <v>203</v>
      </c>
      <c r="AH24" s="73" t="s">
        <v>51</v>
      </c>
      <c r="AI24" s="73" t="s">
        <v>136</v>
      </c>
      <c r="AJ24" s="74">
        <v>33063</v>
      </c>
      <c r="AK24" s="75">
        <v>37270</v>
      </c>
      <c r="AL24" s="76">
        <v>15882</v>
      </c>
      <c r="AM24" s="77">
        <f t="shared" ca="1" si="1"/>
        <v>45630</v>
      </c>
      <c r="AN24" s="78">
        <f t="shared" ca="1" si="17"/>
        <v>81</v>
      </c>
      <c r="AO24" s="74" t="s">
        <v>21</v>
      </c>
      <c r="AP24" s="79">
        <v>11</v>
      </c>
      <c r="AQ24" s="80">
        <v>78.59</v>
      </c>
      <c r="AR24" s="80">
        <f t="shared" si="15"/>
        <v>864.49</v>
      </c>
      <c r="AS24" s="80">
        <f t="shared" si="13"/>
        <v>10373.880000000001</v>
      </c>
      <c r="AT24" s="80"/>
      <c r="AU24" s="81"/>
    </row>
    <row r="25" spans="1:47" ht="15" customHeight="1" x14ac:dyDescent="0.25">
      <c r="A25" s="16"/>
      <c r="B25" s="17"/>
      <c r="C25" s="100"/>
      <c r="D25" s="13"/>
      <c r="E25" s="30"/>
      <c r="F25" s="30"/>
      <c r="G25" s="30"/>
      <c r="H25" s="30"/>
      <c r="I25" s="30"/>
      <c r="J25" s="30"/>
      <c r="K25" s="35"/>
      <c r="L25" s="35">
        <v>463.11</v>
      </c>
      <c r="M25" s="35">
        <v>3141.46</v>
      </c>
      <c r="N25" s="35"/>
      <c r="O25" s="35"/>
      <c r="P25" s="34">
        <v>18</v>
      </c>
      <c r="Q25" s="85" t="s">
        <v>53</v>
      </c>
      <c r="R25" s="73" t="s">
        <v>54</v>
      </c>
      <c r="S25" s="73" t="s">
        <v>137</v>
      </c>
      <c r="T25" s="74">
        <v>40404</v>
      </c>
      <c r="U25" s="75">
        <v>40830</v>
      </c>
      <c r="V25" s="76">
        <v>19246</v>
      </c>
      <c r="W25" s="77">
        <f t="shared" ca="1" si="0"/>
        <v>45630</v>
      </c>
      <c r="X25" s="78">
        <f t="shared" ca="1" si="20"/>
        <v>72</v>
      </c>
      <c r="Y25" s="74" t="s">
        <v>21</v>
      </c>
      <c r="Z25" s="79">
        <v>10</v>
      </c>
      <c r="AA25" s="80">
        <v>74.5</v>
      </c>
      <c r="AB25" s="80">
        <f t="shared" si="14"/>
        <v>745</v>
      </c>
      <c r="AC25" s="80">
        <f t="shared" si="11"/>
        <v>8940</v>
      </c>
      <c r="AD25" s="80"/>
      <c r="AE25" s="83"/>
      <c r="AF25" s="51"/>
      <c r="AG25" s="85" t="s">
        <v>53</v>
      </c>
      <c r="AH25" s="73" t="s">
        <v>54</v>
      </c>
      <c r="AI25" s="73" t="s">
        <v>137</v>
      </c>
      <c r="AJ25" s="74">
        <v>40404</v>
      </c>
      <c r="AK25" s="75">
        <v>40830</v>
      </c>
      <c r="AL25" s="76">
        <v>19246</v>
      </c>
      <c r="AM25" s="77">
        <f t="shared" ca="1" si="1"/>
        <v>45630</v>
      </c>
      <c r="AN25" s="78">
        <f t="shared" ca="1" si="17"/>
        <v>72</v>
      </c>
      <c r="AO25" s="74" t="s">
        <v>21</v>
      </c>
      <c r="AP25" s="79">
        <v>10</v>
      </c>
      <c r="AQ25" s="80">
        <v>78.59</v>
      </c>
      <c r="AR25" s="80">
        <f t="shared" si="15"/>
        <v>785.90000000000009</v>
      </c>
      <c r="AS25" s="80">
        <f t="shared" si="13"/>
        <v>9430.8000000000011</v>
      </c>
      <c r="AT25" s="80"/>
      <c r="AU25" s="83"/>
    </row>
    <row r="26" spans="1:47" ht="15" customHeight="1" x14ac:dyDescent="0.25">
      <c r="A26" s="20" t="s">
        <v>47</v>
      </c>
      <c r="B26" s="17"/>
      <c r="C26" s="100"/>
      <c r="D26" s="13"/>
      <c r="E26" s="30"/>
      <c r="F26" s="30"/>
      <c r="K26" s="30"/>
      <c r="L26" s="30">
        <v>0</v>
      </c>
      <c r="M26" s="30">
        <v>10000</v>
      </c>
      <c r="N26" s="30"/>
      <c r="O26" s="30"/>
      <c r="P26" s="34">
        <v>19</v>
      </c>
      <c r="Q26" s="85">
        <v>371</v>
      </c>
      <c r="R26" s="73" t="s">
        <v>122</v>
      </c>
      <c r="S26" s="73" t="s">
        <v>138</v>
      </c>
      <c r="T26" s="74">
        <v>41193</v>
      </c>
      <c r="U26" s="75" t="s">
        <v>24</v>
      </c>
      <c r="V26" s="76">
        <v>28624</v>
      </c>
      <c r="W26" s="77">
        <f t="shared" ca="1" si="0"/>
        <v>45630</v>
      </c>
      <c r="X26" s="78">
        <f t="shared" ca="1" si="20"/>
        <v>46</v>
      </c>
      <c r="Y26" s="74" t="s">
        <v>123</v>
      </c>
      <c r="Z26" s="79">
        <v>10</v>
      </c>
      <c r="AA26" s="80">
        <v>74.5</v>
      </c>
      <c r="AB26" s="80"/>
      <c r="AC26" s="80"/>
      <c r="AD26" s="80"/>
      <c r="AE26" s="83">
        <v>745</v>
      </c>
      <c r="AF26" s="51"/>
      <c r="AG26" s="85">
        <v>371</v>
      </c>
      <c r="AH26" s="73" t="s">
        <v>122</v>
      </c>
      <c r="AI26" s="73" t="s">
        <v>138</v>
      </c>
      <c r="AJ26" s="74">
        <v>41193</v>
      </c>
      <c r="AK26" s="75" t="s">
        <v>24</v>
      </c>
      <c r="AL26" s="76">
        <v>28624</v>
      </c>
      <c r="AM26" s="77">
        <f t="shared" ca="1" si="1"/>
        <v>45630</v>
      </c>
      <c r="AN26" s="78">
        <f t="shared" ca="1" si="17"/>
        <v>46</v>
      </c>
      <c r="AO26" s="74" t="s">
        <v>123</v>
      </c>
      <c r="AP26" s="79">
        <v>10</v>
      </c>
      <c r="AQ26" s="80">
        <v>78.59</v>
      </c>
      <c r="AR26" s="80"/>
      <c r="AS26" s="80"/>
      <c r="AT26" s="80"/>
      <c r="AU26" s="83">
        <v>745</v>
      </c>
    </row>
    <row r="27" spans="1:47" ht="15" customHeight="1" x14ac:dyDescent="0.25">
      <c r="A27" s="21">
        <v>405</v>
      </c>
      <c r="B27" s="24" t="s">
        <v>52</v>
      </c>
      <c r="C27" s="103">
        <f>H87</f>
        <v>286452.5</v>
      </c>
      <c r="D27" s="23">
        <v>297857</v>
      </c>
      <c r="E27" s="117">
        <v>297857</v>
      </c>
      <c r="F27" s="119"/>
      <c r="G27" s="30" t="s">
        <v>52</v>
      </c>
      <c r="H27" s="13"/>
      <c r="I27" s="30">
        <f>M87</f>
        <v>297856.56</v>
      </c>
      <c r="J27" s="30">
        <v>299431.20000000013</v>
      </c>
      <c r="K27" s="30"/>
      <c r="L27" s="30"/>
      <c r="M27" s="30"/>
      <c r="N27" s="30"/>
      <c r="O27" s="30"/>
      <c r="P27" s="34">
        <v>20</v>
      </c>
      <c r="Q27" s="82">
        <v>250</v>
      </c>
      <c r="R27" s="73" t="s">
        <v>56</v>
      </c>
      <c r="S27" s="73" t="s">
        <v>139</v>
      </c>
      <c r="T27" s="74">
        <v>34771</v>
      </c>
      <c r="U27" s="75">
        <v>38523</v>
      </c>
      <c r="V27" s="76">
        <v>15103</v>
      </c>
      <c r="W27" s="77">
        <f t="shared" ca="1" si="0"/>
        <v>45630</v>
      </c>
      <c r="X27" s="78">
        <f t="shared" ca="1" si="20"/>
        <v>83</v>
      </c>
      <c r="Y27" s="74" t="s">
        <v>21</v>
      </c>
      <c r="Z27" s="79">
        <v>10</v>
      </c>
      <c r="AA27" s="80">
        <v>74.5</v>
      </c>
      <c r="AB27" s="80">
        <f t="shared" si="14"/>
        <v>745</v>
      </c>
      <c r="AC27" s="80">
        <f t="shared" si="11"/>
        <v>8940</v>
      </c>
      <c r="AD27" s="80"/>
      <c r="AE27" s="81"/>
      <c r="AF27" s="51"/>
      <c r="AG27" s="82">
        <v>250</v>
      </c>
      <c r="AH27" s="73" t="s">
        <v>56</v>
      </c>
      <c r="AI27" s="73" t="s">
        <v>139</v>
      </c>
      <c r="AJ27" s="74">
        <v>34771</v>
      </c>
      <c r="AK27" s="75">
        <v>38523</v>
      </c>
      <c r="AL27" s="76">
        <v>15103</v>
      </c>
      <c r="AM27" s="77">
        <f t="shared" ca="1" si="1"/>
        <v>45630</v>
      </c>
      <c r="AN27" s="78">
        <f t="shared" ca="1" si="17"/>
        <v>83</v>
      </c>
      <c r="AO27" s="74" t="s">
        <v>21</v>
      </c>
      <c r="AP27" s="79">
        <v>10</v>
      </c>
      <c r="AQ27" s="80">
        <v>78.59</v>
      </c>
      <c r="AR27" s="80">
        <f t="shared" ref="AR27:AR30" si="22">AP27*AQ27</f>
        <v>785.90000000000009</v>
      </c>
      <c r="AS27" s="80">
        <f t="shared" ref="AS27:AS30" si="23">AR27*12</f>
        <v>9430.8000000000011</v>
      </c>
      <c r="AT27" s="80"/>
      <c r="AU27" s="81"/>
    </row>
    <row r="28" spans="1:47" ht="15" customHeight="1" x14ac:dyDescent="0.25">
      <c r="A28" s="21">
        <v>415</v>
      </c>
      <c r="B28" s="24" t="s">
        <v>55</v>
      </c>
      <c r="C28" s="103">
        <f>H88</f>
        <v>43077.520000000004</v>
      </c>
      <c r="D28" s="23">
        <v>36823</v>
      </c>
      <c r="E28" s="117">
        <v>44000</v>
      </c>
      <c r="F28" s="30"/>
      <c r="G28" s="30" t="s">
        <v>55</v>
      </c>
      <c r="H28" s="13"/>
      <c r="I28" s="30">
        <f t="shared" ref="I28:I31" si="24">M88</f>
        <v>36823.440000000002</v>
      </c>
      <c r="J28" s="30">
        <f t="shared" ref="J28:J31" si="25">O88</f>
        <v>0</v>
      </c>
      <c r="L28" s="30"/>
      <c r="M28" s="30"/>
      <c r="N28" s="30"/>
      <c r="O28" s="30"/>
      <c r="P28" s="34">
        <v>21</v>
      </c>
      <c r="Q28" s="85" t="s">
        <v>57</v>
      </c>
      <c r="R28" s="73" t="s">
        <v>58</v>
      </c>
      <c r="S28" s="73" t="s">
        <v>140</v>
      </c>
      <c r="T28" s="74">
        <v>38265</v>
      </c>
      <c r="U28" s="75">
        <v>40178</v>
      </c>
      <c r="V28" s="76">
        <v>21599</v>
      </c>
      <c r="W28" s="77">
        <f t="shared" ca="1" si="0"/>
        <v>45630</v>
      </c>
      <c r="X28" s="78">
        <f t="shared" ca="1" si="20"/>
        <v>65</v>
      </c>
      <c r="Y28" s="74" t="s">
        <v>21</v>
      </c>
      <c r="Z28" s="79">
        <v>10</v>
      </c>
      <c r="AA28" s="80">
        <v>74.5</v>
      </c>
      <c r="AB28" s="80">
        <f t="shared" si="14"/>
        <v>745</v>
      </c>
      <c r="AC28" s="80">
        <f t="shared" si="11"/>
        <v>8940</v>
      </c>
      <c r="AD28" s="80"/>
      <c r="AE28" s="83"/>
      <c r="AF28" s="51"/>
      <c r="AG28" s="85" t="s">
        <v>57</v>
      </c>
      <c r="AH28" s="73" t="s">
        <v>58</v>
      </c>
      <c r="AI28" s="73" t="s">
        <v>140</v>
      </c>
      <c r="AJ28" s="74">
        <v>38265</v>
      </c>
      <c r="AK28" s="75">
        <v>40178</v>
      </c>
      <c r="AL28" s="76">
        <v>21599</v>
      </c>
      <c r="AM28" s="77">
        <f t="shared" ca="1" si="1"/>
        <v>45630</v>
      </c>
      <c r="AN28" s="78">
        <f t="shared" ca="1" si="17"/>
        <v>65</v>
      </c>
      <c r="AO28" s="74" t="s">
        <v>21</v>
      </c>
      <c r="AP28" s="79">
        <v>10</v>
      </c>
      <c r="AQ28" s="80">
        <v>78.59</v>
      </c>
      <c r="AR28" s="80">
        <f t="shared" si="22"/>
        <v>785.90000000000009</v>
      </c>
      <c r="AS28" s="80">
        <f t="shared" si="23"/>
        <v>9430.8000000000011</v>
      </c>
      <c r="AT28" s="80"/>
      <c r="AU28" s="83"/>
    </row>
    <row r="29" spans="1:47" ht="15" customHeight="1" x14ac:dyDescent="0.25">
      <c r="A29" s="21">
        <v>455</v>
      </c>
      <c r="B29" s="24" t="s">
        <v>50</v>
      </c>
      <c r="C29" s="103">
        <f>H89</f>
        <v>0</v>
      </c>
      <c r="D29" s="23">
        <v>0</v>
      </c>
      <c r="E29" s="117">
        <f t="shared" ref="E29:E31" si="26">J29</f>
        <v>0</v>
      </c>
      <c r="F29" s="35"/>
      <c r="G29" s="30" t="s">
        <v>50</v>
      </c>
      <c r="H29" s="13"/>
      <c r="I29" s="30">
        <f t="shared" si="24"/>
        <v>0</v>
      </c>
      <c r="J29" s="30">
        <f t="shared" si="25"/>
        <v>0</v>
      </c>
      <c r="K29" s="30"/>
      <c r="L29" s="8"/>
      <c r="M29" s="8"/>
      <c r="N29" s="8"/>
      <c r="O29" s="8"/>
      <c r="P29" s="34">
        <v>22</v>
      </c>
      <c r="Q29" s="82">
        <v>292</v>
      </c>
      <c r="R29" s="73" t="s">
        <v>59</v>
      </c>
      <c r="S29" s="73" t="s">
        <v>141</v>
      </c>
      <c r="T29" s="74">
        <v>36415</v>
      </c>
      <c r="U29" s="75">
        <v>40068</v>
      </c>
      <c r="V29" s="76">
        <v>19683</v>
      </c>
      <c r="W29" s="77">
        <f t="shared" ca="1" si="0"/>
        <v>45630</v>
      </c>
      <c r="X29" s="78">
        <f t="shared" ca="1" si="20"/>
        <v>71</v>
      </c>
      <c r="Y29" s="74" t="s">
        <v>21</v>
      </c>
      <c r="Z29" s="79">
        <v>10</v>
      </c>
      <c r="AA29" s="80">
        <v>74.5</v>
      </c>
      <c r="AB29" s="80">
        <f t="shared" si="14"/>
        <v>745</v>
      </c>
      <c r="AC29" s="80">
        <f t="shared" si="11"/>
        <v>8940</v>
      </c>
      <c r="AD29" s="80"/>
      <c r="AE29" s="83"/>
      <c r="AF29" s="51"/>
      <c r="AG29" s="82">
        <v>292</v>
      </c>
      <c r="AH29" s="73" t="s">
        <v>59</v>
      </c>
      <c r="AI29" s="73" t="s">
        <v>141</v>
      </c>
      <c r="AJ29" s="74">
        <v>36415</v>
      </c>
      <c r="AK29" s="75">
        <v>40068</v>
      </c>
      <c r="AL29" s="76">
        <v>19683</v>
      </c>
      <c r="AM29" s="77">
        <f t="shared" ca="1" si="1"/>
        <v>45630</v>
      </c>
      <c r="AN29" s="78">
        <f t="shared" ca="1" si="17"/>
        <v>71</v>
      </c>
      <c r="AO29" s="74" t="s">
        <v>21</v>
      </c>
      <c r="AP29" s="79">
        <v>10</v>
      </c>
      <c r="AQ29" s="80">
        <v>78.59</v>
      </c>
      <c r="AR29" s="80">
        <f t="shared" si="22"/>
        <v>785.90000000000009</v>
      </c>
      <c r="AS29" s="80">
        <f t="shared" si="23"/>
        <v>9430.8000000000011</v>
      </c>
      <c r="AT29" s="80"/>
      <c r="AU29" s="83"/>
    </row>
    <row r="30" spans="1:47" ht="15" customHeight="1" thickBot="1" x14ac:dyDescent="0.3">
      <c r="A30" s="21">
        <v>489</v>
      </c>
      <c r="B30" s="24" t="s">
        <v>74</v>
      </c>
      <c r="C30" s="103">
        <f>H90</f>
        <v>2758.16</v>
      </c>
      <c r="D30" s="23">
        <v>624</v>
      </c>
      <c r="E30" s="117">
        <v>2800</v>
      </c>
      <c r="F30" s="35"/>
      <c r="G30" s="30" t="s">
        <v>74</v>
      </c>
      <c r="H30" s="13"/>
      <c r="I30" s="30">
        <f t="shared" si="24"/>
        <v>623.52</v>
      </c>
      <c r="J30" s="30">
        <f t="shared" si="25"/>
        <v>0</v>
      </c>
      <c r="K30" s="30"/>
      <c r="L30" s="30"/>
      <c r="M30" s="30"/>
      <c r="N30" s="30"/>
      <c r="O30" s="30"/>
      <c r="P30" s="34">
        <v>23</v>
      </c>
      <c r="Q30" s="82">
        <v>243</v>
      </c>
      <c r="R30" s="73" t="s">
        <v>60</v>
      </c>
      <c r="S30" s="73" t="s">
        <v>142</v>
      </c>
      <c r="T30" s="74">
        <v>34554</v>
      </c>
      <c r="U30" s="75">
        <v>38217</v>
      </c>
      <c r="V30" s="76">
        <v>13827</v>
      </c>
      <c r="W30" s="77">
        <f t="shared" ca="1" si="0"/>
        <v>45630</v>
      </c>
      <c r="X30" s="78">
        <f t="shared" ca="1" si="20"/>
        <v>87</v>
      </c>
      <c r="Y30" s="74" t="s">
        <v>21</v>
      </c>
      <c r="Z30" s="79">
        <v>10</v>
      </c>
      <c r="AA30" s="80">
        <v>74.5</v>
      </c>
      <c r="AB30" s="87">
        <f t="shared" si="14"/>
        <v>745</v>
      </c>
      <c r="AC30" s="87">
        <f t="shared" si="11"/>
        <v>8940</v>
      </c>
      <c r="AD30" s="80"/>
      <c r="AE30" s="83"/>
      <c r="AF30" s="51"/>
      <c r="AG30" s="82">
        <v>243</v>
      </c>
      <c r="AH30" s="73" t="s">
        <v>60</v>
      </c>
      <c r="AI30" s="73" t="s">
        <v>142</v>
      </c>
      <c r="AJ30" s="74">
        <v>34554</v>
      </c>
      <c r="AK30" s="75">
        <v>38217</v>
      </c>
      <c r="AL30" s="76">
        <v>13827</v>
      </c>
      <c r="AM30" s="77">
        <f t="shared" ca="1" si="1"/>
        <v>45630</v>
      </c>
      <c r="AN30" s="78">
        <f t="shared" ca="1" si="17"/>
        <v>87</v>
      </c>
      <c r="AO30" s="74" t="s">
        <v>21</v>
      </c>
      <c r="AP30" s="79">
        <v>10</v>
      </c>
      <c r="AQ30" s="80">
        <v>78.59</v>
      </c>
      <c r="AR30" s="87">
        <f t="shared" si="22"/>
        <v>785.90000000000009</v>
      </c>
      <c r="AS30" s="87">
        <f t="shared" si="23"/>
        <v>9430.8000000000011</v>
      </c>
      <c r="AT30" s="80"/>
      <c r="AU30" s="83"/>
    </row>
    <row r="31" spans="1:47" ht="15" customHeight="1" x14ac:dyDescent="0.25">
      <c r="A31" s="21">
        <v>490</v>
      </c>
      <c r="B31" s="24" t="s">
        <v>73</v>
      </c>
      <c r="C31" s="103">
        <f>H91</f>
        <v>0</v>
      </c>
      <c r="D31" s="23">
        <v>10000</v>
      </c>
      <c r="E31" s="117">
        <f t="shared" si="26"/>
        <v>10000</v>
      </c>
      <c r="F31" s="35"/>
      <c r="G31" s="30" t="s">
        <v>73</v>
      </c>
      <c r="H31" s="13"/>
      <c r="I31" s="30">
        <f t="shared" si="24"/>
        <v>10000</v>
      </c>
      <c r="J31" s="30">
        <f t="shared" si="25"/>
        <v>10000</v>
      </c>
      <c r="K31" s="30"/>
      <c r="L31" s="30"/>
      <c r="M31" s="30"/>
      <c r="N31" s="30"/>
      <c r="O31" s="30"/>
      <c r="P31" s="34"/>
      <c r="Q31" s="88"/>
      <c r="R31" s="89"/>
      <c r="S31" s="89"/>
      <c r="T31" s="89"/>
      <c r="U31" s="89"/>
      <c r="V31" s="89"/>
      <c r="W31" s="90"/>
      <c r="X31" s="91"/>
      <c r="Y31" s="90"/>
      <c r="Z31" s="92"/>
      <c r="AA31" s="92"/>
      <c r="AB31" s="51"/>
      <c r="AC31" s="51"/>
      <c r="AD31" s="93"/>
      <c r="AE31" s="94"/>
      <c r="AF31" s="51"/>
    </row>
    <row r="32" spans="1:47" ht="15" customHeight="1" x14ac:dyDescent="0.25">
      <c r="A32" s="16"/>
      <c r="B32" s="17"/>
      <c r="C32" s="100"/>
      <c r="D32" s="13"/>
      <c r="E32" s="13"/>
      <c r="F32" s="35"/>
      <c r="K32" s="30"/>
      <c r="L32" s="30"/>
      <c r="M32" s="30"/>
      <c r="N32" s="30"/>
      <c r="O32" s="30"/>
      <c r="P32" s="34"/>
      <c r="Q32" s="29"/>
      <c r="R32" s="29" t="s">
        <v>61</v>
      </c>
      <c r="S32" s="29"/>
      <c r="T32" s="29"/>
      <c r="U32" s="29"/>
      <c r="V32" s="29"/>
      <c r="W32" s="29"/>
      <c r="X32" s="29"/>
      <c r="Y32" s="29"/>
      <c r="Z32" s="29"/>
      <c r="AA32" s="29"/>
      <c r="AB32" s="44"/>
      <c r="AC32" s="44"/>
      <c r="AD32" s="44"/>
      <c r="AE32" s="55"/>
      <c r="AF32" s="51"/>
    </row>
    <row r="33" spans="1:44" ht="15" customHeight="1" x14ac:dyDescent="0.25">
      <c r="A33" s="21"/>
      <c r="B33" s="22" t="s">
        <v>150</v>
      </c>
      <c r="C33" s="103">
        <f t="shared" ref="C33" si="27">SUM(C27:C31)</f>
        <v>332288.18</v>
      </c>
      <c r="D33" s="23">
        <f t="shared" ref="D33:E33" si="28">SUM(D27:D31)</f>
        <v>345304</v>
      </c>
      <c r="E33" s="23">
        <f t="shared" si="28"/>
        <v>354657</v>
      </c>
      <c r="F33" s="35"/>
      <c r="G33" s="30" t="s">
        <v>108</v>
      </c>
      <c r="H33" s="30"/>
      <c r="I33" s="30"/>
      <c r="J33" s="30"/>
      <c r="K33" s="30"/>
      <c r="L33" s="30"/>
      <c r="M33" s="30"/>
      <c r="N33" s="30"/>
      <c r="O33" s="30"/>
      <c r="P33" s="34"/>
      <c r="Q33" s="29"/>
      <c r="R33" s="29" t="s">
        <v>62</v>
      </c>
      <c r="S33" s="29"/>
      <c r="T33" s="29"/>
      <c r="U33" s="29"/>
      <c r="V33" s="29"/>
      <c r="W33" s="29"/>
      <c r="X33" s="29"/>
      <c r="Y33" s="29"/>
      <c r="Z33" s="95" t="s">
        <v>63</v>
      </c>
      <c r="AA33" s="95"/>
      <c r="AB33" s="30">
        <f>SUM(AB8:AB30)</f>
        <v>23653.75</v>
      </c>
      <c r="AC33" s="30"/>
      <c r="AD33" s="44"/>
      <c r="AE33" s="30"/>
      <c r="AF33" s="51"/>
      <c r="AG33" s="6"/>
      <c r="AQ33" t="s">
        <v>63</v>
      </c>
      <c r="AR33" s="15">
        <f>SUM(AR8:AR30)</f>
        <v>24952.600000000009</v>
      </c>
    </row>
    <row r="34" spans="1:44" ht="15" customHeight="1" x14ac:dyDescent="0.25">
      <c r="A34" s="16"/>
      <c r="B34" s="17"/>
      <c r="C34" s="100"/>
      <c r="D34" s="13"/>
      <c r="E34" s="30"/>
      <c r="F34" s="30"/>
      <c r="G34" s="30" t="s">
        <v>97</v>
      </c>
      <c r="H34" s="30"/>
      <c r="I34" s="30"/>
      <c r="J34" s="30"/>
      <c r="L34" s="30"/>
      <c r="M34" s="30"/>
      <c r="N34" s="30"/>
      <c r="O34" s="30"/>
      <c r="P34" s="34"/>
      <c r="Q34" s="29"/>
      <c r="R34" s="29" t="s">
        <v>65</v>
      </c>
      <c r="S34" s="29"/>
      <c r="T34" s="29"/>
      <c r="U34" s="29"/>
      <c r="V34" s="29"/>
      <c r="W34" s="29"/>
      <c r="X34" s="29"/>
      <c r="Y34" s="29"/>
      <c r="Z34" s="95" t="s">
        <v>64</v>
      </c>
      <c r="AA34" s="95"/>
      <c r="AB34" s="30"/>
      <c r="AC34" s="30">
        <f>AB33*12</f>
        <v>283845</v>
      </c>
      <c r="AD34" s="44"/>
      <c r="AE34" s="30"/>
      <c r="AF34" s="29"/>
      <c r="AG34" s="6"/>
      <c r="AQ34" t="s">
        <v>64</v>
      </c>
      <c r="AR34" s="15">
        <f>AR33*12</f>
        <v>299431.20000000013</v>
      </c>
    </row>
    <row r="35" spans="1:44" ht="15" customHeight="1" x14ac:dyDescent="0.25">
      <c r="A35" s="22" t="s">
        <v>112</v>
      </c>
      <c r="B35" s="99"/>
      <c r="C35" s="103">
        <f>C24-C33</f>
        <v>4324579.7300000004</v>
      </c>
      <c r="D35" s="23">
        <f>D24-D33</f>
        <v>4445931.7300000004</v>
      </c>
      <c r="E35" s="23">
        <f>E24-E33</f>
        <v>4557930.7300000004</v>
      </c>
      <c r="F35" s="33"/>
      <c r="G35" s="33"/>
      <c r="H35" s="33"/>
      <c r="I35" s="33"/>
      <c r="J35" s="33"/>
      <c r="K35" s="30"/>
      <c r="L35" s="30"/>
      <c r="M35" s="34"/>
      <c r="N35" s="34"/>
      <c r="O35" s="34"/>
      <c r="P35" s="34"/>
      <c r="Q35" s="29"/>
      <c r="R35" s="29" t="s">
        <v>107</v>
      </c>
      <c r="S35" s="29"/>
      <c r="T35" s="29"/>
      <c r="U35" s="29"/>
      <c r="V35" s="29"/>
      <c r="W35" s="29"/>
      <c r="X35" s="29"/>
      <c r="Y35" s="29"/>
      <c r="Z35" s="29"/>
      <c r="AA35" s="29"/>
      <c r="AB35" s="30"/>
      <c r="AC35" s="44"/>
      <c r="AD35" s="44"/>
      <c r="AE35" s="30"/>
      <c r="AF35" s="29"/>
    </row>
    <row r="36" spans="1:44" x14ac:dyDescent="0.25">
      <c r="A36" s="38"/>
      <c r="B36" s="39"/>
      <c r="C36" s="45"/>
      <c r="D36" s="40"/>
      <c r="E36" s="30"/>
      <c r="F36" s="30"/>
      <c r="G36" s="30"/>
      <c r="H36" s="30"/>
      <c r="I36" s="30"/>
      <c r="J36" s="30"/>
      <c r="K36" s="33"/>
      <c r="L36" s="33"/>
      <c r="M36" s="34"/>
      <c r="N36" s="34"/>
      <c r="O36" s="34"/>
      <c r="P36" s="34"/>
      <c r="Q36" s="29"/>
      <c r="R36" s="29" t="s">
        <v>100</v>
      </c>
      <c r="S36" s="29"/>
      <c r="T36" s="29"/>
      <c r="U36" s="29"/>
      <c r="V36" s="29"/>
      <c r="W36" s="29"/>
      <c r="X36" s="29"/>
      <c r="Y36" s="29"/>
      <c r="Z36" s="95"/>
      <c r="AA36" s="95"/>
      <c r="AB36" s="96"/>
      <c r="AC36" s="44"/>
      <c r="AD36" s="44"/>
      <c r="AE36" s="30"/>
      <c r="AF36" s="97"/>
    </row>
    <row r="37" spans="1:44" x14ac:dyDescent="0.25">
      <c r="A37" s="16"/>
      <c r="B37" s="17" t="s">
        <v>111</v>
      </c>
      <c r="C37" s="100">
        <f>C22-C33</f>
        <v>96724.43</v>
      </c>
      <c r="D37" s="13">
        <f>D22-D33</f>
        <v>121352</v>
      </c>
      <c r="E37" s="13">
        <f t="shared" ref="E37" si="29">E22-E33</f>
        <v>111999</v>
      </c>
      <c r="F37" s="30"/>
      <c r="G37" s="30"/>
      <c r="H37" s="30"/>
      <c r="I37" s="30"/>
      <c r="J37" s="30"/>
      <c r="K37" s="30"/>
      <c r="L37" s="30"/>
      <c r="M37" s="34"/>
      <c r="N37" s="34"/>
      <c r="O37" s="34"/>
      <c r="P37" s="34"/>
      <c r="Q37" s="29"/>
      <c r="R37" s="29" t="s">
        <v>117</v>
      </c>
      <c r="S37" s="29"/>
      <c r="T37" s="29"/>
      <c r="U37" s="29"/>
      <c r="V37" s="29"/>
      <c r="W37" s="29"/>
      <c r="X37" s="29"/>
      <c r="Y37" s="29"/>
      <c r="Z37" s="29"/>
      <c r="AA37" s="29"/>
      <c r="AB37" s="44"/>
      <c r="AC37" s="44"/>
      <c r="AD37" s="44"/>
      <c r="AE37" s="44"/>
      <c r="AF37" s="97"/>
      <c r="AG37" s="23"/>
    </row>
    <row r="38" spans="1:44" x14ac:dyDescent="0.25">
      <c r="A38" s="29"/>
      <c r="B38" s="29"/>
      <c r="C38" s="44"/>
      <c r="D38" s="30"/>
      <c r="E38" s="30"/>
      <c r="F38" s="120"/>
      <c r="G38" s="30"/>
      <c r="H38" s="30"/>
      <c r="I38" s="30"/>
      <c r="J38" s="30"/>
      <c r="K38" s="30"/>
      <c r="L38" s="30"/>
      <c r="M38" s="30"/>
      <c r="N38" s="30"/>
      <c r="O38" s="30"/>
      <c r="P38" s="34"/>
      <c r="Q38" s="34"/>
      <c r="R38" s="29" t="s">
        <v>99</v>
      </c>
      <c r="S38" s="29"/>
      <c r="T38" s="29"/>
      <c r="U38" s="29"/>
      <c r="V38" s="29"/>
      <c r="W38" s="29"/>
      <c r="X38" s="29"/>
      <c r="Y38" s="29"/>
      <c r="Z38" s="29"/>
      <c r="AA38" s="29"/>
      <c r="AB38" s="44"/>
      <c r="AC38" s="44"/>
      <c r="AD38" s="44"/>
      <c r="AE38" s="44"/>
      <c r="AF38" s="97"/>
    </row>
    <row r="39" spans="1:44" ht="15.75" x14ac:dyDescent="0.25">
      <c r="A39" s="29"/>
      <c r="B39" s="29"/>
      <c r="C39" s="44"/>
      <c r="D39" s="121">
        <v>2023</v>
      </c>
      <c r="E39" s="121">
        <v>2024</v>
      </c>
      <c r="F39" s="29">
        <v>2024</v>
      </c>
      <c r="G39" s="29">
        <v>2024</v>
      </c>
      <c r="H39" s="30"/>
      <c r="I39" s="30"/>
      <c r="J39" s="30"/>
      <c r="K39" s="30"/>
      <c r="L39" s="30"/>
      <c r="M39" s="30"/>
      <c r="N39" s="30"/>
      <c r="O39" s="30"/>
      <c r="P39" s="34"/>
      <c r="Q39" s="1"/>
      <c r="R39" s="2"/>
      <c r="S39" s="2"/>
      <c r="T39" s="2"/>
      <c r="U39" s="2"/>
      <c r="V39" s="2"/>
      <c r="W39" s="2"/>
      <c r="X39" s="2"/>
      <c r="Y39" s="2"/>
      <c r="Z39" s="2"/>
      <c r="AA39" s="1"/>
      <c r="AB39" s="1"/>
      <c r="AC39" s="1"/>
      <c r="AD39" s="4"/>
      <c r="AE39" s="4"/>
      <c r="AF39" s="4"/>
      <c r="AG39" s="10"/>
      <c r="AH39" s="8"/>
    </row>
    <row r="40" spans="1:44" ht="15.75" x14ac:dyDescent="0.25">
      <c r="A40" s="29"/>
      <c r="B40" s="41" t="s">
        <v>145</v>
      </c>
      <c r="C40" s="105"/>
      <c r="D40" s="122" t="s">
        <v>146</v>
      </c>
      <c r="E40" s="42" t="s">
        <v>78</v>
      </c>
      <c r="F40" s="42" t="s">
        <v>79</v>
      </c>
      <c r="G40" s="42" t="s">
        <v>80</v>
      </c>
      <c r="H40" s="42" t="s">
        <v>81</v>
      </c>
      <c r="I40" s="42" t="s">
        <v>81</v>
      </c>
      <c r="J40" s="42" t="s">
        <v>81</v>
      </c>
      <c r="K40" s="42" t="s">
        <v>81</v>
      </c>
      <c r="L40" s="43"/>
      <c r="M40" s="34"/>
      <c r="N40" s="34"/>
      <c r="O40" s="34"/>
      <c r="P40" s="29"/>
      <c r="Q40" s="2"/>
      <c r="R40" s="2"/>
      <c r="S40" s="2"/>
      <c r="T40" s="2"/>
      <c r="U40" s="1"/>
      <c r="V40" s="1"/>
      <c r="W40" s="2"/>
      <c r="X40" s="2"/>
      <c r="Y40" s="2"/>
      <c r="Z40" s="2"/>
      <c r="AA40" s="1"/>
      <c r="AB40" s="1"/>
      <c r="AC40" s="1"/>
      <c r="AD40" s="1"/>
      <c r="AE40" s="4"/>
      <c r="AF40" s="4"/>
      <c r="AG40" s="1"/>
    </row>
    <row r="41" spans="1:44" ht="15.75" x14ac:dyDescent="0.25">
      <c r="A41" s="29"/>
      <c r="B41" s="29"/>
      <c r="C41" s="44"/>
      <c r="D41" s="44"/>
      <c r="E41" s="30"/>
      <c r="F41" s="30"/>
      <c r="G41" s="30"/>
      <c r="H41" s="36" t="s">
        <v>119</v>
      </c>
      <c r="I41" s="36" t="s">
        <v>120</v>
      </c>
      <c r="J41" s="36" t="s">
        <v>118</v>
      </c>
      <c r="K41" s="37" t="s">
        <v>124</v>
      </c>
      <c r="L41" s="29"/>
      <c r="M41" s="29"/>
      <c r="N41" s="29"/>
      <c r="O41" s="29"/>
      <c r="P41" s="34"/>
      <c r="Q41" s="2"/>
      <c r="R41" s="1"/>
      <c r="S41" s="1"/>
      <c r="T41" s="2"/>
      <c r="U41" s="2"/>
      <c r="V41" s="2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44" ht="15.75" x14ac:dyDescent="0.25">
      <c r="A42" s="29"/>
      <c r="B42" s="29" t="s">
        <v>82</v>
      </c>
      <c r="C42" s="44"/>
      <c r="D42" s="44">
        <v>4227855.3</v>
      </c>
      <c r="E42" s="44">
        <v>4324579.7300000004</v>
      </c>
      <c r="F42" s="44">
        <v>4324579.7300000004</v>
      </c>
      <c r="G42" s="44">
        <v>4324579.7300000004</v>
      </c>
      <c r="H42" s="44">
        <v>4324579.7300000004</v>
      </c>
      <c r="I42" s="44">
        <v>4324579.7300000004</v>
      </c>
      <c r="J42" s="44">
        <v>4324579.7300000004</v>
      </c>
      <c r="K42" s="44">
        <v>4324579.7300000004</v>
      </c>
      <c r="L42" s="44"/>
      <c r="M42" s="29"/>
      <c r="N42" s="29"/>
      <c r="O42" s="29"/>
      <c r="P42" s="29"/>
      <c r="Q42" s="2"/>
      <c r="R42" s="2"/>
      <c r="S42" s="2"/>
      <c r="T42" s="2"/>
      <c r="U42" s="2"/>
      <c r="V42" s="6"/>
      <c r="W42" s="4"/>
      <c r="X42" s="6"/>
      <c r="Y42" s="1"/>
      <c r="AE42" s="2"/>
    </row>
    <row r="43" spans="1:44" ht="15" customHeight="1" x14ac:dyDescent="0.25">
      <c r="A43" s="29"/>
      <c r="B43" s="29"/>
      <c r="C43" s="44"/>
      <c r="D43" s="44"/>
      <c r="E43" s="44"/>
      <c r="F43" s="44"/>
      <c r="G43" s="44">
        <v>0</v>
      </c>
      <c r="H43" s="44"/>
      <c r="I43" s="44"/>
      <c r="J43" s="44"/>
      <c r="K43" s="29"/>
      <c r="L43" s="29"/>
      <c r="M43" s="29"/>
      <c r="N43" s="29"/>
      <c r="O43" s="29"/>
      <c r="P43" s="29"/>
      <c r="Q43" s="2"/>
      <c r="R43" s="2"/>
      <c r="S43" s="2"/>
      <c r="T43" s="12"/>
      <c r="U43" s="2"/>
      <c r="X43" s="8"/>
      <c r="Y43" s="4"/>
      <c r="Z43" s="6"/>
    </row>
    <row r="44" spans="1:44" ht="15.75" x14ac:dyDescent="0.25">
      <c r="A44" s="29"/>
      <c r="B44" s="29" t="s">
        <v>102</v>
      </c>
      <c r="C44" s="44"/>
      <c r="D44" s="44">
        <v>0</v>
      </c>
      <c r="E44" s="44">
        <v>0</v>
      </c>
      <c r="F44" s="44">
        <v>0</v>
      </c>
      <c r="G44" s="44"/>
      <c r="H44" s="30">
        <f t="shared" ref="H44:H51" si="30">F44+(2*(F44-E44))</f>
        <v>0</v>
      </c>
      <c r="I44" s="30">
        <f>F44*2</f>
        <v>0</v>
      </c>
      <c r="J44" s="30">
        <f t="shared" ref="J44:J48" si="31">G44+(G44-F44)</f>
        <v>0</v>
      </c>
      <c r="K44" s="44">
        <f>G44+(33%*G44)</f>
        <v>0</v>
      </c>
      <c r="L44" s="29"/>
      <c r="M44" s="29"/>
      <c r="N44" s="29"/>
      <c r="O44" s="29"/>
      <c r="P44" s="29"/>
      <c r="Q44" s="2"/>
      <c r="R44" s="2"/>
      <c r="S44" s="2"/>
      <c r="T44" s="2"/>
      <c r="U44" s="2"/>
      <c r="V44" s="3"/>
      <c r="Y44" s="4"/>
      <c r="Z44" s="4"/>
    </row>
    <row r="45" spans="1:44" ht="15.75" x14ac:dyDescent="0.25">
      <c r="A45" s="29"/>
      <c r="B45" s="29" t="s">
        <v>83</v>
      </c>
      <c r="C45" s="44"/>
      <c r="D45" s="44">
        <v>0</v>
      </c>
      <c r="E45" s="44">
        <v>0</v>
      </c>
      <c r="F45" s="44">
        <v>0</v>
      </c>
      <c r="G45" s="44">
        <v>0</v>
      </c>
      <c r="H45" s="30">
        <f t="shared" si="30"/>
        <v>0</v>
      </c>
      <c r="I45" s="30">
        <f t="shared" ref="I45:I51" si="32">F45*2</f>
        <v>0</v>
      </c>
      <c r="J45" s="30">
        <f t="shared" si="31"/>
        <v>0</v>
      </c>
      <c r="K45" s="44">
        <f t="shared" ref="K45:K51" si="33">G45+(33%*G45)</f>
        <v>0</v>
      </c>
      <c r="L45" s="29"/>
      <c r="M45" s="29"/>
      <c r="N45" s="29"/>
      <c r="O45" s="29"/>
      <c r="P45" s="29"/>
      <c r="Q45" s="2"/>
      <c r="R45" s="2"/>
      <c r="S45" s="2"/>
      <c r="T45" s="2"/>
      <c r="U45" s="2"/>
      <c r="V45" s="3"/>
      <c r="W45" s="7"/>
      <c r="X45" s="4"/>
      <c r="Y45" s="4"/>
      <c r="Z45" s="1"/>
      <c r="AF45" t="s">
        <v>115</v>
      </c>
    </row>
    <row r="46" spans="1:44" ht="15.75" x14ac:dyDescent="0.25">
      <c r="A46" s="29"/>
      <c r="B46" s="29" t="s">
        <v>84</v>
      </c>
      <c r="C46" s="44"/>
      <c r="D46" s="44">
        <v>0</v>
      </c>
      <c r="E46" s="44">
        <v>0</v>
      </c>
      <c r="F46" s="44">
        <v>0</v>
      </c>
      <c r="G46" s="44">
        <v>0</v>
      </c>
      <c r="H46" s="30">
        <f t="shared" si="30"/>
        <v>0</v>
      </c>
      <c r="I46" s="30">
        <f t="shared" si="32"/>
        <v>0</v>
      </c>
      <c r="J46" s="30">
        <f t="shared" si="31"/>
        <v>0</v>
      </c>
      <c r="K46" s="44">
        <f t="shared" si="33"/>
        <v>0</v>
      </c>
      <c r="L46" s="44"/>
      <c r="M46" s="29"/>
      <c r="N46" s="29"/>
      <c r="O46" s="29"/>
      <c r="P46" s="29"/>
      <c r="Q46" s="2"/>
      <c r="R46" s="2"/>
      <c r="S46" s="2"/>
      <c r="T46" s="2"/>
      <c r="U46" s="2"/>
      <c r="V46" s="2"/>
      <c r="W46" s="4"/>
      <c r="X46" s="4"/>
      <c r="Y46" s="4"/>
      <c r="Z46" s="1"/>
    </row>
    <row r="47" spans="1:44" ht="15.75" x14ac:dyDescent="0.25">
      <c r="A47" s="29"/>
      <c r="B47" s="29" t="s">
        <v>85</v>
      </c>
      <c r="C47" s="44"/>
      <c r="D47" s="44">
        <v>0</v>
      </c>
      <c r="E47" s="44">
        <v>0</v>
      </c>
      <c r="F47" s="44">
        <v>0</v>
      </c>
      <c r="G47" s="44">
        <v>0</v>
      </c>
      <c r="H47" s="30">
        <f t="shared" si="30"/>
        <v>0</v>
      </c>
      <c r="I47" s="30">
        <f t="shared" si="32"/>
        <v>0</v>
      </c>
      <c r="J47" s="30">
        <f t="shared" si="31"/>
        <v>0</v>
      </c>
      <c r="K47" s="44">
        <f t="shared" si="33"/>
        <v>0</v>
      </c>
      <c r="L47" s="44"/>
      <c r="M47" s="29"/>
      <c r="N47" s="29"/>
      <c r="O47" s="29"/>
      <c r="P47" s="29"/>
      <c r="Q47" s="2"/>
      <c r="R47" s="1"/>
      <c r="S47" s="1"/>
      <c r="T47" s="2"/>
      <c r="U47" s="1"/>
      <c r="V47" s="2"/>
      <c r="W47" s="4"/>
      <c r="X47" s="4"/>
      <c r="Y47" s="4"/>
      <c r="Z47" s="1"/>
    </row>
    <row r="48" spans="1:44" x14ac:dyDescent="0.25">
      <c r="A48" s="29"/>
      <c r="B48" s="29" t="s">
        <v>86</v>
      </c>
      <c r="C48" s="44"/>
      <c r="D48" s="44">
        <v>0</v>
      </c>
      <c r="E48" s="44">
        <v>0</v>
      </c>
      <c r="F48" s="44">
        <v>0</v>
      </c>
      <c r="G48" s="44">
        <v>0</v>
      </c>
      <c r="H48" s="30">
        <f t="shared" si="30"/>
        <v>0</v>
      </c>
      <c r="I48" s="30">
        <f t="shared" si="32"/>
        <v>0</v>
      </c>
      <c r="J48" s="30">
        <f t="shared" si="31"/>
        <v>0</v>
      </c>
      <c r="K48" s="44">
        <f t="shared" si="33"/>
        <v>0</v>
      </c>
      <c r="L48" s="44"/>
      <c r="M48" s="29"/>
      <c r="N48" s="29"/>
      <c r="O48" s="29"/>
      <c r="P48" s="29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5">
      <c r="A49" s="29"/>
      <c r="B49" s="29" t="s">
        <v>52</v>
      </c>
      <c r="C49" s="44"/>
      <c r="D49" s="44">
        <v>-286452.5</v>
      </c>
      <c r="E49" s="44">
        <v>-76428.84</v>
      </c>
      <c r="F49" s="44">
        <v>-148928.28</v>
      </c>
      <c r="G49" s="44">
        <v>0</v>
      </c>
      <c r="H49" s="30">
        <f t="shared" si="30"/>
        <v>-293927.16000000003</v>
      </c>
      <c r="I49" s="30">
        <f t="shared" si="32"/>
        <v>-297856.56</v>
      </c>
      <c r="J49" s="30">
        <f>G49+(G49-F49)</f>
        <v>148928.28</v>
      </c>
      <c r="K49" s="44">
        <f t="shared" si="33"/>
        <v>0</v>
      </c>
      <c r="L49" s="44"/>
      <c r="M49" s="29"/>
      <c r="N49" s="29"/>
      <c r="O49" s="29"/>
      <c r="P49" s="29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5">
      <c r="A50" s="29"/>
      <c r="B50" s="29" t="s">
        <v>66</v>
      </c>
      <c r="C50" s="44"/>
      <c r="D50" s="44">
        <v>-1400</v>
      </c>
      <c r="E50" s="44">
        <v>0</v>
      </c>
      <c r="F50" s="44">
        <v>0</v>
      </c>
      <c r="G50" s="44">
        <v>0</v>
      </c>
      <c r="H50" s="30">
        <f t="shared" si="30"/>
        <v>0</v>
      </c>
      <c r="I50" s="30">
        <f t="shared" si="32"/>
        <v>0</v>
      </c>
      <c r="J50" s="30">
        <f t="shared" ref="J50:J51" si="34">G50+(G50-F50)</f>
        <v>0</v>
      </c>
      <c r="K50" s="44">
        <f t="shared" si="33"/>
        <v>0</v>
      </c>
      <c r="L50" s="44"/>
      <c r="M50" s="29"/>
      <c r="N50" s="29"/>
      <c r="O50" s="29"/>
      <c r="P50" s="29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5">
      <c r="A51" s="29"/>
      <c r="B51" s="29" t="s">
        <v>30</v>
      </c>
      <c r="C51" s="44"/>
      <c r="D51" s="44">
        <v>0</v>
      </c>
      <c r="E51" s="44">
        <v>0</v>
      </c>
      <c r="F51" s="44">
        <v>0</v>
      </c>
      <c r="G51" s="44">
        <v>0</v>
      </c>
      <c r="H51" s="30">
        <f t="shared" si="30"/>
        <v>0</v>
      </c>
      <c r="I51" s="30">
        <f t="shared" si="32"/>
        <v>0</v>
      </c>
      <c r="J51" s="30">
        <f t="shared" si="34"/>
        <v>0</v>
      </c>
      <c r="K51" s="44">
        <f t="shared" si="33"/>
        <v>0</v>
      </c>
      <c r="L51" s="44"/>
      <c r="M51" s="29"/>
      <c r="N51" s="29"/>
      <c r="O51" s="29"/>
      <c r="P51" s="29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5">
      <c r="A52" s="29"/>
      <c r="B52" s="29"/>
      <c r="C52" s="44"/>
      <c r="D52" s="44"/>
      <c r="E52" s="44"/>
      <c r="F52" s="44"/>
      <c r="G52" s="44"/>
      <c r="H52" s="30"/>
      <c r="I52" s="30"/>
      <c r="J52" s="30"/>
      <c r="K52" s="30"/>
      <c r="L52" s="29"/>
      <c r="M52" s="29"/>
      <c r="N52" s="29"/>
      <c r="O52" s="29"/>
      <c r="P52" s="29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5">
      <c r="A53" s="29"/>
      <c r="B53" s="29" t="s">
        <v>103</v>
      </c>
      <c r="C53" s="44"/>
      <c r="D53" s="45">
        <f>SUM(D45:D51)</f>
        <v>-287852.5</v>
      </c>
      <c r="E53" s="45">
        <f t="shared" ref="E53:G53" si="35">SUM(E45:E51)</f>
        <v>-76428.84</v>
      </c>
      <c r="F53" s="45">
        <f t="shared" si="35"/>
        <v>-148928.28</v>
      </c>
      <c r="G53" s="45">
        <f t="shared" si="35"/>
        <v>0</v>
      </c>
      <c r="H53" s="40">
        <f>SUM(H45:H51)</f>
        <v>-293927.16000000003</v>
      </c>
      <c r="I53" s="40">
        <f>SUM(I45:I51)</f>
        <v>-297856.56</v>
      </c>
      <c r="J53" s="40">
        <f t="shared" ref="J53:K53" si="36">SUM(J45:J51)</f>
        <v>148928.28</v>
      </c>
      <c r="K53" s="40">
        <f t="shared" si="36"/>
        <v>0</v>
      </c>
      <c r="L53" s="44"/>
      <c r="M53" s="29"/>
      <c r="N53" s="29"/>
      <c r="O53" s="29"/>
      <c r="P53" s="29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5">
      <c r="A54" s="29"/>
      <c r="B54" s="29"/>
      <c r="C54" s="44"/>
      <c r="D54" s="44"/>
      <c r="E54" s="44"/>
      <c r="F54" s="44"/>
      <c r="G54" s="44"/>
      <c r="H54" s="30"/>
      <c r="I54" s="30"/>
      <c r="J54" s="30"/>
      <c r="K54" s="44"/>
      <c r="L54" s="44"/>
      <c r="M54" s="29"/>
      <c r="N54" s="29"/>
      <c r="O54" s="29"/>
      <c r="P54" s="29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5">
      <c r="A55" s="29"/>
      <c r="B55" s="29" t="s">
        <v>104</v>
      </c>
      <c r="C55" s="44"/>
      <c r="D55" s="44"/>
      <c r="E55" s="44"/>
      <c r="F55" s="44"/>
      <c r="G55" s="44"/>
      <c r="H55" s="30"/>
      <c r="I55" s="30"/>
      <c r="J55" s="30"/>
      <c r="K55" s="29"/>
      <c r="L55" s="29"/>
      <c r="M55" s="29"/>
      <c r="N55" s="29"/>
      <c r="O55" s="29"/>
      <c r="P55" s="29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5">
      <c r="A56" s="29"/>
      <c r="B56" s="29" t="s">
        <v>37</v>
      </c>
      <c r="C56" s="44"/>
      <c r="D56" s="44">
        <v>28260.94</v>
      </c>
      <c r="E56" s="44">
        <v>8231.2800000000007</v>
      </c>
      <c r="F56" s="44">
        <v>14384.28</v>
      </c>
      <c r="G56" s="44">
        <v>0</v>
      </c>
      <c r="H56" s="30">
        <f t="shared" ref="H56:H65" si="37">F56+(2*(F56-E56))</f>
        <v>26690.28</v>
      </c>
      <c r="I56" s="30">
        <f t="shared" ref="I56:I65" si="38">F56*2</f>
        <v>28768.560000000001</v>
      </c>
      <c r="J56" s="30">
        <f t="shared" ref="J56:J65" si="39">G56+(G56-F56)</f>
        <v>-14384.28</v>
      </c>
      <c r="K56" s="44">
        <f t="shared" ref="K56:K65" si="40">G56+(33%*G56)</f>
        <v>0</v>
      </c>
      <c r="L56" s="44"/>
      <c r="M56" s="29"/>
      <c r="N56" s="29"/>
      <c r="O56" s="29"/>
      <c r="P56" s="29"/>
      <c r="Q56" s="1"/>
      <c r="R56" s="1"/>
      <c r="S56" s="1"/>
      <c r="T56" s="1"/>
      <c r="U56" s="1"/>
      <c r="V56" s="1"/>
      <c r="W56" s="1"/>
    </row>
    <row r="57" spans="1:25" x14ac:dyDescent="0.25">
      <c r="A57" s="29"/>
      <c r="B57" s="29" t="s">
        <v>39</v>
      </c>
      <c r="C57" s="44"/>
      <c r="D57" s="44">
        <v>21002.81</v>
      </c>
      <c r="E57" s="44">
        <v>4092.77</v>
      </c>
      <c r="F57" s="44">
        <v>10682.69</v>
      </c>
      <c r="G57" s="44">
        <v>0</v>
      </c>
      <c r="H57" s="30">
        <f t="shared" si="37"/>
        <v>23862.53</v>
      </c>
      <c r="I57" s="30">
        <f t="shared" si="38"/>
        <v>21365.38</v>
      </c>
      <c r="J57" s="30">
        <f t="shared" si="39"/>
        <v>-10682.69</v>
      </c>
      <c r="K57" s="44">
        <f t="shared" si="40"/>
        <v>0</v>
      </c>
      <c r="L57" s="44"/>
      <c r="M57" s="29"/>
      <c r="N57" s="29"/>
      <c r="O57" s="29"/>
      <c r="P57" s="29"/>
      <c r="Q57" s="1"/>
      <c r="R57" s="1"/>
      <c r="S57" s="1"/>
      <c r="T57" s="1"/>
      <c r="U57" s="1"/>
      <c r="V57" s="1"/>
      <c r="W57" s="1"/>
    </row>
    <row r="58" spans="1:25" x14ac:dyDescent="0.25">
      <c r="A58" s="29"/>
      <c r="B58" s="29" t="s">
        <v>32</v>
      </c>
      <c r="C58" s="44"/>
      <c r="D58" s="44">
        <v>3908.58</v>
      </c>
      <c r="E58" s="44">
        <v>-892.75</v>
      </c>
      <c r="F58" s="44">
        <v>-2120.6999999999998</v>
      </c>
      <c r="G58" s="44">
        <v>0</v>
      </c>
      <c r="H58" s="30">
        <f t="shared" si="37"/>
        <v>-4576.5999999999995</v>
      </c>
      <c r="I58" s="30">
        <f t="shared" si="38"/>
        <v>-4241.3999999999996</v>
      </c>
      <c r="J58" s="30">
        <f t="shared" si="39"/>
        <v>2120.6999999999998</v>
      </c>
      <c r="K58" s="44">
        <f t="shared" si="40"/>
        <v>0</v>
      </c>
      <c r="L58" s="44"/>
      <c r="M58" s="29"/>
      <c r="N58" s="29"/>
      <c r="O58" s="29"/>
      <c r="P58" s="29"/>
      <c r="Q58" s="1"/>
      <c r="R58" s="1"/>
      <c r="S58" s="1"/>
      <c r="T58" s="1"/>
      <c r="U58" s="1"/>
      <c r="V58" s="1"/>
      <c r="W58" s="1"/>
    </row>
    <row r="59" spans="1:25" x14ac:dyDescent="0.25">
      <c r="A59" s="29"/>
      <c r="B59" s="29" t="s">
        <v>41</v>
      </c>
      <c r="C59" s="44"/>
      <c r="D59" s="44">
        <v>2291.9499999999998</v>
      </c>
      <c r="E59" s="44">
        <v>243.66</v>
      </c>
      <c r="F59" s="44">
        <v>1226.6199999999999</v>
      </c>
      <c r="G59" s="44">
        <v>0</v>
      </c>
      <c r="H59" s="30">
        <f t="shared" si="37"/>
        <v>3192.54</v>
      </c>
      <c r="I59" s="30">
        <f t="shared" si="38"/>
        <v>2453.2399999999998</v>
      </c>
      <c r="J59" s="30">
        <f t="shared" si="39"/>
        <v>-1226.6199999999999</v>
      </c>
      <c r="K59" s="44">
        <f t="shared" si="40"/>
        <v>0</v>
      </c>
      <c r="L59" s="44"/>
      <c r="M59" s="29"/>
      <c r="N59" s="29"/>
      <c r="O59" s="29"/>
      <c r="P59" s="29"/>
      <c r="Q59" s="1"/>
      <c r="R59" s="1"/>
      <c r="S59" s="1"/>
      <c r="T59" s="1"/>
      <c r="U59" s="1"/>
      <c r="V59" s="1"/>
      <c r="W59" s="1"/>
    </row>
    <row r="60" spans="1:25" x14ac:dyDescent="0.25">
      <c r="A60" s="29"/>
      <c r="B60" s="29" t="s">
        <v>35</v>
      </c>
      <c r="C60" s="44"/>
      <c r="D60" s="44">
        <v>297919.76</v>
      </c>
      <c r="E60" s="44">
        <v>126638.83</v>
      </c>
      <c r="F60" s="44">
        <v>126843.55</v>
      </c>
      <c r="G60" s="44">
        <v>0</v>
      </c>
      <c r="H60" s="30">
        <f t="shared" si="37"/>
        <v>127252.99</v>
      </c>
      <c r="I60" s="30">
        <f t="shared" si="38"/>
        <v>253687.1</v>
      </c>
      <c r="J60" s="30">
        <f t="shared" si="39"/>
        <v>-126843.55</v>
      </c>
      <c r="K60" s="44">
        <f t="shared" si="40"/>
        <v>0</v>
      </c>
      <c r="L60" s="44"/>
      <c r="M60" s="29"/>
      <c r="N60" s="29"/>
      <c r="O60" s="29"/>
      <c r="P60" s="29"/>
      <c r="Q60" s="1"/>
      <c r="R60" s="1"/>
      <c r="S60" s="1"/>
      <c r="T60" s="1"/>
      <c r="U60" s="1"/>
      <c r="V60" s="1"/>
      <c r="W60" s="1"/>
    </row>
    <row r="61" spans="1:25" x14ac:dyDescent="0.25">
      <c r="A61" s="29"/>
      <c r="B61" s="29" t="s">
        <v>33</v>
      </c>
      <c r="C61" s="44"/>
      <c r="D61" s="44">
        <v>75628.570000000007</v>
      </c>
      <c r="E61" s="44">
        <v>27731.38</v>
      </c>
      <c r="F61" s="44">
        <v>82311.72</v>
      </c>
      <c r="G61" s="44">
        <v>0</v>
      </c>
      <c r="H61" s="30">
        <f t="shared" si="37"/>
        <v>191472.4</v>
      </c>
      <c r="I61" s="30">
        <f t="shared" si="38"/>
        <v>164623.44</v>
      </c>
      <c r="J61" s="30">
        <f t="shared" si="39"/>
        <v>-82311.72</v>
      </c>
      <c r="K61" s="44">
        <f t="shared" si="40"/>
        <v>0</v>
      </c>
      <c r="L61" s="44"/>
      <c r="M61" s="29"/>
      <c r="N61" s="29"/>
      <c r="O61" s="29"/>
      <c r="P61" s="29"/>
      <c r="Q61" s="1"/>
      <c r="R61" s="1"/>
      <c r="S61" s="1"/>
      <c r="T61" s="1"/>
      <c r="U61" s="1"/>
      <c r="V61" s="1"/>
      <c r="W61" s="1"/>
    </row>
    <row r="62" spans="1:25" x14ac:dyDescent="0.25">
      <c r="A62" s="29"/>
      <c r="B62" s="29" t="s">
        <v>87</v>
      </c>
      <c r="C62" s="44"/>
      <c r="D62" s="44">
        <v>0</v>
      </c>
      <c r="E62" s="44">
        <v>0</v>
      </c>
      <c r="F62" s="44">
        <v>0</v>
      </c>
      <c r="G62" s="44">
        <v>0</v>
      </c>
      <c r="H62" s="30">
        <f t="shared" si="37"/>
        <v>0</v>
      </c>
      <c r="I62" s="30">
        <f t="shared" si="38"/>
        <v>0</v>
      </c>
      <c r="J62" s="30">
        <f t="shared" si="39"/>
        <v>0</v>
      </c>
      <c r="K62" s="44">
        <f t="shared" si="40"/>
        <v>0</v>
      </c>
      <c r="L62" s="44"/>
      <c r="M62" s="29"/>
      <c r="N62" s="29"/>
      <c r="O62" s="29"/>
      <c r="P62" s="29"/>
      <c r="Q62" s="1"/>
      <c r="R62" s="1"/>
      <c r="S62" s="1"/>
      <c r="T62" s="1"/>
      <c r="U62" s="1"/>
      <c r="V62" s="1"/>
      <c r="W62" s="1"/>
    </row>
    <row r="63" spans="1:25" x14ac:dyDescent="0.25">
      <c r="A63" s="29"/>
      <c r="B63" s="29" t="s">
        <v>94</v>
      </c>
      <c r="C63" s="44"/>
      <c r="D63" s="44">
        <v>-35232.25</v>
      </c>
      <c r="E63" s="44">
        <v>-6986.86</v>
      </c>
      <c r="F63" s="44">
        <v>-14898.93</v>
      </c>
      <c r="G63" s="44">
        <v>0</v>
      </c>
      <c r="H63" s="30">
        <f t="shared" si="37"/>
        <v>-30723.07</v>
      </c>
      <c r="I63" s="30">
        <f t="shared" si="38"/>
        <v>-29797.86</v>
      </c>
      <c r="J63" s="30">
        <f t="shared" si="39"/>
        <v>14898.93</v>
      </c>
      <c r="K63" s="44">
        <f t="shared" si="40"/>
        <v>0</v>
      </c>
      <c r="L63" s="44"/>
      <c r="M63" s="29"/>
      <c r="N63" s="29"/>
      <c r="O63" s="29"/>
      <c r="P63" s="29"/>
      <c r="Q63" s="1"/>
      <c r="R63" s="1"/>
      <c r="S63" s="1"/>
      <c r="T63" s="1"/>
      <c r="U63" s="1"/>
      <c r="V63" s="1"/>
      <c r="W63" s="1"/>
    </row>
    <row r="64" spans="1:25" x14ac:dyDescent="0.25">
      <c r="A64" s="29"/>
      <c r="B64" s="29" t="s">
        <v>109</v>
      </c>
      <c r="C64" s="44"/>
      <c r="D64" s="44">
        <v>-1358.16</v>
      </c>
      <c r="E64" s="44">
        <v>-226.38</v>
      </c>
      <c r="F64" s="44">
        <v>-311.76</v>
      </c>
      <c r="G64" s="44">
        <v>0</v>
      </c>
      <c r="H64" s="30">
        <f t="shared" si="37"/>
        <v>-482.52</v>
      </c>
      <c r="I64" s="30">
        <f t="shared" si="38"/>
        <v>-623.52</v>
      </c>
      <c r="J64" s="30">
        <f t="shared" si="39"/>
        <v>311.76</v>
      </c>
      <c r="K64" s="44">
        <f t="shared" si="40"/>
        <v>0</v>
      </c>
      <c r="L64" s="44"/>
      <c r="M64" s="29"/>
      <c r="N64" s="29"/>
      <c r="O64" s="29"/>
      <c r="P64" s="29"/>
      <c r="Q64" s="1"/>
      <c r="R64" s="1"/>
      <c r="S64" s="1"/>
      <c r="T64" s="1"/>
      <c r="U64" s="1"/>
      <c r="V64" s="1"/>
      <c r="W64" s="1"/>
    </row>
    <row r="65" spans="1:23" x14ac:dyDescent="0.25">
      <c r="A65" s="29"/>
      <c r="B65" s="29" t="s">
        <v>88</v>
      </c>
      <c r="C65" s="44"/>
      <c r="D65" s="44">
        <v>-7845.27</v>
      </c>
      <c r="E65" s="44">
        <v>-1787.95</v>
      </c>
      <c r="F65" s="44">
        <v>-3512.79</v>
      </c>
      <c r="G65" s="44">
        <v>0</v>
      </c>
      <c r="H65" s="30">
        <f t="shared" si="37"/>
        <v>-6962.4699999999993</v>
      </c>
      <c r="I65" s="30">
        <f t="shared" si="38"/>
        <v>-7025.58</v>
      </c>
      <c r="J65" s="30">
        <f t="shared" si="39"/>
        <v>3512.79</v>
      </c>
      <c r="K65" s="44">
        <f t="shared" si="40"/>
        <v>0</v>
      </c>
      <c r="L65" s="44"/>
      <c r="M65" s="29"/>
      <c r="N65" s="29"/>
      <c r="O65" s="29"/>
      <c r="P65" s="29"/>
      <c r="Q65" s="1"/>
      <c r="R65" s="1"/>
      <c r="S65" s="1"/>
      <c r="T65" s="1"/>
      <c r="U65" s="1"/>
      <c r="V65" s="1"/>
      <c r="W65" s="1"/>
    </row>
    <row r="66" spans="1:23" x14ac:dyDescent="0.25">
      <c r="A66" s="29"/>
      <c r="B66" s="29"/>
      <c r="C66" s="44"/>
      <c r="D66" s="44"/>
      <c r="E66" s="44"/>
      <c r="F66" s="44"/>
      <c r="G66" s="44"/>
      <c r="H66" s="30"/>
      <c r="I66" s="30"/>
      <c r="J66" s="30"/>
      <c r="K66" s="30"/>
      <c r="L66" s="29"/>
      <c r="M66" s="29"/>
      <c r="N66" s="29"/>
      <c r="O66" s="29"/>
      <c r="P66" s="29"/>
      <c r="Q66" s="1"/>
      <c r="R66" s="1"/>
      <c r="S66" s="1"/>
      <c r="T66" s="1"/>
      <c r="U66" s="1"/>
      <c r="V66" s="1"/>
      <c r="W66" s="1"/>
    </row>
    <row r="67" spans="1:23" x14ac:dyDescent="0.25">
      <c r="A67" s="29"/>
      <c r="B67" s="29" t="s">
        <v>113</v>
      </c>
      <c r="C67" s="44"/>
      <c r="D67" s="45">
        <f>SUM(D56:D65)</f>
        <v>384576.93000000005</v>
      </c>
      <c r="E67" s="45">
        <f>SUM(E56:E65)</f>
        <v>157043.98000000001</v>
      </c>
      <c r="F67" s="45">
        <f>SUM(F56:F65)</f>
        <v>214604.68</v>
      </c>
      <c r="G67" s="45">
        <f t="shared" ref="G67:J67" si="41">SUM(G56:G65)</f>
        <v>0</v>
      </c>
      <c r="H67" s="40">
        <f t="shared" si="41"/>
        <v>329726.08000000002</v>
      </c>
      <c r="I67" s="40">
        <f t="shared" si="41"/>
        <v>429209.36</v>
      </c>
      <c r="J67" s="40">
        <f t="shared" si="41"/>
        <v>-214604.68</v>
      </c>
      <c r="K67" s="40">
        <f t="shared" ref="K67" si="42">SUM(K56:K65)</f>
        <v>0</v>
      </c>
      <c r="L67" s="44"/>
      <c r="M67" s="29"/>
      <c r="N67" s="29"/>
      <c r="O67" s="29"/>
      <c r="P67" s="29"/>
      <c r="Q67" s="1"/>
      <c r="R67" s="1"/>
      <c r="S67" s="1"/>
      <c r="T67" s="1"/>
      <c r="U67" s="1"/>
      <c r="V67" s="1"/>
      <c r="W67" s="1"/>
    </row>
    <row r="68" spans="1:23" x14ac:dyDescent="0.25">
      <c r="A68" s="29"/>
      <c r="B68" s="29"/>
      <c r="C68" s="44"/>
      <c r="D68" s="44"/>
      <c r="E68" s="44"/>
      <c r="F68" s="44"/>
      <c r="G68" s="44"/>
      <c r="H68" s="30"/>
      <c r="I68" s="30"/>
      <c r="J68" s="30"/>
      <c r="K68" s="30"/>
      <c r="L68" s="44"/>
      <c r="M68" s="29"/>
      <c r="N68" s="29"/>
      <c r="O68" s="29"/>
      <c r="P68" s="29"/>
      <c r="Q68" s="1"/>
      <c r="R68" s="1"/>
      <c r="S68" s="1"/>
      <c r="T68" s="1"/>
      <c r="U68" s="1"/>
      <c r="V68" s="1"/>
      <c r="W68" s="1"/>
    </row>
    <row r="69" spans="1:23" x14ac:dyDescent="0.25">
      <c r="A69" s="29"/>
      <c r="B69" s="29" t="s">
        <v>101</v>
      </c>
      <c r="C69" s="44"/>
      <c r="D69" s="44">
        <f>D67+D53</f>
        <v>96724.430000000051</v>
      </c>
      <c r="E69" s="44">
        <f>E67+E53</f>
        <v>80615.140000000014</v>
      </c>
      <c r="F69" s="44">
        <f>F67+F53</f>
        <v>65676.399999999994</v>
      </c>
      <c r="G69" s="44">
        <f t="shared" ref="G69:J69" si="43">G67+G53</f>
        <v>0</v>
      </c>
      <c r="H69" s="30">
        <f t="shared" si="43"/>
        <v>35798.919999999984</v>
      </c>
      <c r="I69" s="30">
        <f t="shared" si="43"/>
        <v>131352.79999999999</v>
      </c>
      <c r="J69" s="30">
        <f t="shared" si="43"/>
        <v>-65676.399999999994</v>
      </c>
      <c r="K69" s="30">
        <f t="shared" ref="K69" si="44">K67+K53</f>
        <v>0</v>
      </c>
      <c r="L69" s="44"/>
      <c r="M69" s="29"/>
      <c r="N69" s="29"/>
      <c r="O69" s="29"/>
      <c r="P69" s="29"/>
      <c r="Q69" s="1"/>
      <c r="R69" s="1"/>
      <c r="S69" s="1"/>
      <c r="T69" s="1"/>
      <c r="U69" s="1"/>
      <c r="V69" s="1"/>
      <c r="W69" s="1"/>
    </row>
    <row r="70" spans="1:23" x14ac:dyDescent="0.25">
      <c r="A70" s="29"/>
      <c r="B70" s="29"/>
      <c r="C70" s="44"/>
      <c r="D70" s="44"/>
      <c r="E70" s="44"/>
      <c r="F70" s="44"/>
      <c r="G70" s="44"/>
      <c r="H70" s="30"/>
      <c r="I70" s="30"/>
      <c r="J70" s="30"/>
      <c r="K70" s="30"/>
      <c r="L70" s="29"/>
      <c r="M70" s="29"/>
      <c r="N70" s="29"/>
      <c r="O70" s="29"/>
      <c r="P70" s="29"/>
      <c r="Q70" s="1"/>
      <c r="R70" s="1"/>
      <c r="S70" s="1"/>
      <c r="T70" s="1"/>
      <c r="U70" s="1"/>
      <c r="V70" s="1"/>
      <c r="W70" s="1"/>
    </row>
    <row r="71" spans="1:23" ht="15.75" thickBot="1" x14ac:dyDescent="0.3">
      <c r="A71" s="29"/>
      <c r="B71" s="29" t="s">
        <v>89</v>
      </c>
      <c r="C71" s="44"/>
      <c r="D71" s="46">
        <f t="shared" ref="D71:J71" si="45">D42+D69</f>
        <v>4324579.7299999995</v>
      </c>
      <c r="E71" s="46">
        <f t="shared" si="45"/>
        <v>4405194.87</v>
      </c>
      <c r="F71" s="46">
        <f>F42+F69</f>
        <v>4390256.1300000008</v>
      </c>
      <c r="G71" s="46">
        <f t="shared" si="45"/>
        <v>4324579.7300000004</v>
      </c>
      <c r="H71" s="47">
        <f t="shared" si="45"/>
        <v>4360378.6500000004</v>
      </c>
      <c r="I71" s="47">
        <f t="shared" si="45"/>
        <v>4455932.53</v>
      </c>
      <c r="J71" s="47">
        <f t="shared" si="45"/>
        <v>4258903.33</v>
      </c>
      <c r="K71" s="47">
        <f t="shared" ref="K71" si="46">K42+K69</f>
        <v>4324579.7300000004</v>
      </c>
      <c r="L71" s="44"/>
      <c r="M71" s="29"/>
      <c r="N71" s="29"/>
      <c r="O71" s="29"/>
      <c r="P71" s="29"/>
      <c r="Q71" s="1"/>
      <c r="R71" s="1"/>
      <c r="S71" s="1"/>
      <c r="T71" s="1"/>
      <c r="U71" s="1"/>
      <c r="V71" s="1"/>
      <c r="W71" s="1"/>
    </row>
    <row r="72" spans="1:23" ht="15.75" thickTop="1" x14ac:dyDescent="0.25">
      <c r="A72" s="29"/>
      <c r="B72" s="29"/>
      <c r="C72" s="44"/>
      <c r="D72" s="44"/>
      <c r="E72" s="30"/>
      <c r="F72" s="30"/>
      <c r="G72" s="30"/>
      <c r="H72" s="30"/>
      <c r="I72" s="30"/>
      <c r="J72" s="44"/>
      <c r="K72" s="44"/>
      <c r="L72" s="29"/>
      <c r="M72" s="29"/>
      <c r="N72" s="29"/>
      <c r="O72" s="29"/>
      <c r="P72" s="29"/>
      <c r="Q72" s="1"/>
      <c r="R72" s="1"/>
      <c r="S72" s="1"/>
      <c r="T72" s="1"/>
      <c r="U72" s="1"/>
      <c r="V72" s="1"/>
    </row>
    <row r="73" spans="1:23" x14ac:dyDescent="0.25">
      <c r="A73" s="29"/>
      <c r="B73" s="29"/>
      <c r="C73" s="44"/>
      <c r="D73" s="44"/>
      <c r="E73" s="30"/>
      <c r="F73" s="30"/>
      <c r="G73" s="30"/>
      <c r="H73" s="30"/>
      <c r="I73" s="30"/>
      <c r="J73" s="29"/>
      <c r="K73" s="29"/>
      <c r="L73" s="29"/>
      <c r="M73" s="29"/>
      <c r="N73" s="29"/>
      <c r="O73" s="29"/>
      <c r="P73" s="29"/>
      <c r="Q73" s="1"/>
      <c r="R73" s="1"/>
      <c r="S73" s="1"/>
      <c r="T73" s="1"/>
      <c r="U73" s="1"/>
      <c r="V73" s="1"/>
    </row>
    <row r="74" spans="1:23" x14ac:dyDescent="0.25">
      <c r="A74" s="29"/>
      <c r="B74" s="29"/>
      <c r="C74" s="44"/>
      <c r="D74" s="44"/>
      <c r="E74" s="30"/>
      <c r="F74" s="30"/>
      <c r="G74" s="30"/>
      <c r="H74" s="30"/>
      <c r="I74" s="30"/>
      <c r="J74" s="29"/>
      <c r="K74" s="29"/>
      <c r="L74" s="29" t="s">
        <v>157</v>
      </c>
      <c r="M74" s="29" t="s">
        <v>157</v>
      </c>
      <c r="N74" s="29" t="s">
        <v>158</v>
      </c>
      <c r="O74" s="36" t="s">
        <v>81</v>
      </c>
      <c r="P74" s="29"/>
      <c r="Q74" s="1"/>
      <c r="R74" s="1"/>
      <c r="S74" s="1"/>
      <c r="T74" s="1"/>
      <c r="U74" s="1"/>
      <c r="V74" s="1"/>
    </row>
    <row r="75" spans="1:23" x14ac:dyDescent="0.25">
      <c r="A75" s="29"/>
      <c r="B75" s="41" t="s">
        <v>90</v>
      </c>
      <c r="C75" s="105"/>
      <c r="D75" s="105" t="s">
        <v>10</v>
      </c>
      <c r="E75" s="30"/>
      <c r="F75" s="30"/>
      <c r="G75" s="30"/>
      <c r="H75" s="30" t="s">
        <v>153</v>
      </c>
      <c r="I75" s="29" t="s">
        <v>154</v>
      </c>
      <c r="J75" s="29" t="s">
        <v>155</v>
      </c>
      <c r="K75" s="29" t="s">
        <v>156</v>
      </c>
      <c r="L75" s="36" t="s">
        <v>119</v>
      </c>
      <c r="M75" s="36" t="s">
        <v>120</v>
      </c>
      <c r="N75" s="36" t="s">
        <v>118</v>
      </c>
      <c r="O75" s="37" t="s">
        <v>124</v>
      </c>
      <c r="P75" s="44"/>
      <c r="Q75" s="1"/>
      <c r="R75" s="5"/>
      <c r="S75" s="5"/>
      <c r="T75" s="1"/>
      <c r="U75" s="1"/>
      <c r="V75" s="1"/>
      <c r="W75" s="1"/>
    </row>
    <row r="76" spans="1:23" x14ac:dyDescent="0.25">
      <c r="A76" s="29"/>
      <c r="B76" s="29" t="s">
        <v>29</v>
      </c>
      <c r="C76" s="44"/>
      <c r="D76" s="44" t="s">
        <v>91</v>
      </c>
      <c r="E76" s="30"/>
      <c r="F76" s="30"/>
      <c r="G76" s="30"/>
      <c r="I76" s="30">
        <f>E46</f>
        <v>0</v>
      </c>
      <c r="J76" s="30">
        <f>F46</f>
        <v>0</v>
      </c>
      <c r="K76" s="30">
        <f>G46</f>
        <v>0</v>
      </c>
      <c r="L76" s="30">
        <f>H46</f>
        <v>0</v>
      </c>
      <c r="M76" s="30">
        <f>I46</f>
        <v>0</v>
      </c>
      <c r="N76" s="36">
        <f>J47</f>
        <v>0</v>
      </c>
      <c r="O76" s="36">
        <f>K47</f>
        <v>0</v>
      </c>
      <c r="P76" s="36"/>
      <c r="Q76" s="5"/>
      <c r="R76" s="5"/>
      <c r="S76" s="5"/>
      <c r="T76" s="5"/>
      <c r="U76" s="1"/>
      <c r="V76" s="1"/>
      <c r="W76" s="1"/>
    </row>
    <row r="77" spans="1:23" x14ac:dyDescent="0.25">
      <c r="A77" s="29"/>
      <c r="B77" s="29" t="s">
        <v>72</v>
      </c>
      <c r="C77" s="44"/>
      <c r="D77" s="44"/>
      <c r="E77" s="30"/>
      <c r="F77" s="30"/>
      <c r="G77" s="30"/>
      <c r="I77" s="30"/>
      <c r="J77" s="30"/>
      <c r="K77" s="30"/>
      <c r="L77" s="30"/>
      <c r="M77" s="30"/>
      <c r="N77" s="30"/>
      <c r="O77" s="30"/>
      <c r="P77" s="44"/>
      <c r="Q77" s="5"/>
      <c r="R77" s="5"/>
      <c r="S77" s="5"/>
      <c r="T77" s="5"/>
      <c r="U77" s="1"/>
      <c r="V77" s="1"/>
      <c r="W77" s="1"/>
    </row>
    <row r="78" spans="1:23" x14ac:dyDescent="0.25">
      <c r="A78" s="29"/>
      <c r="B78" s="29" t="s">
        <v>106</v>
      </c>
      <c r="C78" s="44"/>
      <c r="D78" s="44" t="s">
        <v>95</v>
      </c>
      <c r="E78" s="30"/>
      <c r="F78" s="30"/>
      <c r="G78" s="30"/>
      <c r="I78" s="30"/>
      <c r="J78" s="30"/>
      <c r="K78" s="30"/>
      <c r="L78" s="30"/>
      <c r="M78" s="30"/>
      <c r="N78" s="30"/>
      <c r="O78" s="30"/>
      <c r="P78" s="44"/>
      <c r="Q78" s="5"/>
      <c r="R78" s="5"/>
      <c r="S78" s="5"/>
      <c r="T78" s="5"/>
      <c r="U78" s="1"/>
      <c r="V78" s="1"/>
      <c r="W78" s="1"/>
    </row>
    <row r="79" spans="1:23" x14ac:dyDescent="0.25">
      <c r="A79" s="29"/>
      <c r="B79" s="29" t="s">
        <v>30</v>
      </c>
      <c r="C79" s="44"/>
      <c r="D79" s="44" t="s">
        <v>93</v>
      </c>
      <c r="E79" s="30"/>
      <c r="F79" s="30"/>
      <c r="G79" s="30"/>
      <c r="H79" s="30">
        <f t="shared" ref="H79:K79" si="47">D51</f>
        <v>0</v>
      </c>
      <c r="I79" s="30">
        <f t="shared" si="47"/>
        <v>0</v>
      </c>
      <c r="J79" s="30">
        <f t="shared" si="47"/>
        <v>0</v>
      </c>
      <c r="K79" s="30">
        <f t="shared" si="47"/>
        <v>0</v>
      </c>
      <c r="L79" s="30">
        <f>H51</f>
        <v>0</v>
      </c>
      <c r="M79" s="30">
        <f>I51</f>
        <v>0</v>
      </c>
      <c r="N79" s="30">
        <f>J51</f>
        <v>0</v>
      </c>
      <c r="O79" s="30">
        <f>K51</f>
        <v>0</v>
      </c>
      <c r="P79" s="30"/>
      <c r="Q79" s="5"/>
      <c r="R79" s="5"/>
      <c r="S79" s="5"/>
      <c r="T79" s="5"/>
      <c r="U79" s="1"/>
      <c r="V79" s="1"/>
      <c r="W79" s="1"/>
    </row>
    <row r="80" spans="1:23" x14ac:dyDescent="0.25">
      <c r="A80" s="29"/>
      <c r="B80" s="29" t="s">
        <v>39</v>
      </c>
      <c r="C80" s="44"/>
      <c r="D80" s="44" t="s">
        <v>159</v>
      </c>
      <c r="E80" s="30"/>
      <c r="F80" s="30"/>
      <c r="G80" s="30"/>
      <c r="H80" s="30">
        <f t="shared" ref="H80:K80" si="48">D57</f>
        <v>21002.81</v>
      </c>
      <c r="I80" s="30">
        <f t="shared" si="48"/>
        <v>4092.77</v>
      </c>
      <c r="J80" s="30">
        <f t="shared" si="48"/>
        <v>10682.69</v>
      </c>
      <c r="K80" s="30">
        <f t="shared" si="48"/>
        <v>0</v>
      </c>
      <c r="L80" s="30">
        <f>H57</f>
        <v>23862.53</v>
      </c>
      <c r="M80" s="30">
        <f>I57</f>
        <v>21365.38</v>
      </c>
      <c r="N80" s="30">
        <f>J57</f>
        <v>-10682.69</v>
      </c>
      <c r="O80" s="30">
        <f>K57</f>
        <v>0</v>
      </c>
      <c r="P80" s="30"/>
      <c r="Q80" s="5"/>
      <c r="R80" s="5"/>
      <c r="S80" s="5"/>
      <c r="T80" s="5"/>
      <c r="U80" s="1"/>
      <c r="V80" s="1"/>
      <c r="W80" s="1"/>
    </row>
    <row r="81" spans="1:23" x14ac:dyDescent="0.25">
      <c r="A81" s="29"/>
      <c r="B81" s="29" t="s">
        <v>37</v>
      </c>
      <c r="C81" s="44"/>
      <c r="D81" s="44" t="s">
        <v>162</v>
      </c>
      <c r="E81" s="30"/>
      <c r="F81" s="30"/>
      <c r="G81" s="30"/>
      <c r="H81" s="30">
        <f t="shared" ref="H81:K81" si="49">D56</f>
        <v>28260.94</v>
      </c>
      <c r="I81" s="30">
        <f t="shared" si="49"/>
        <v>8231.2800000000007</v>
      </c>
      <c r="J81" s="30">
        <f t="shared" si="49"/>
        <v>14384.28</v>
      </c>
      <c r="K81" s="30">
        <f t="shared" si="49"/>
        <v>0</v>
      </c>
      <c r="L81" s="30">
        <f>H56</f>
        <v>26690.28</v>
      </c>
      <c r="M81" s="30">
        <f>I56</f>
        <v>28768.560000000001</v>
      </c>
      <c r="N81" s="30">
        <f>J56</f>
        <v>-14384.28</v>
      </c>
      <c r="O81" s="30">
        <f>K56</f>
        <v>0</v>
      </c>
      <c r="P81" s="30"/>
      <c r="Q81" s="5"/>
      <c r="R81" s="5"/>
      <c r="S81" s="5"/>
      <c r="T81" s="5"/>
      <c r="U81" s="1"/>
      <c r="V81" s="1"/>
      <c r="W81" s="1"/>
    </row>
    <row r="82" spans="1:23" x14ac:dyDescent="0.25">
      <c r="A82" s="29"/>
      <c r="B82" s="29" t="s">
        <v>41</v>
      </c>
      <c r="C82" s="44"/>
      <c r="D82" s="44" t="s">
        <v>160</v>
      </c>
      <c r="E82" s="30"/>
      <c r="F82" s="30"/>
      <c r="G82" s="30"/>
      <c r="H82" s="30">
        <f t="shared" ref="H82:K82" si="50">D59</f>
        <v>2291.9499999999998</v>
      </c>
      <c r="I82" s="30">
        <f t="shared" si="50"/>
        <v>243.66</v>
      </c>
      <c r="J82" s="30">
        <f t="shared" si="50"/>
        <v>1226.6199999999999</v>
      </c>
      <c r="K82" s="30">
        <f t="shared" si="50"/>
        <v>0</v>
      </c>
      <c r="L82" s="30">
        <f>H59</f>
        <v>3192.54</v>
      </c>
      <c r="M82" s="30">
        <f>I59</f>
        <v>2453.2399999999998</v>
      </c>
      <c r="N82" s="30">
        <f>J59</f>
        <v>-1226.6199999999999</v>
      </c>
      <c r="O82" s="30">
        <f>K59</f>
        <v>0</v>
      </c>
      <c r="P82" s="30"/>
      <c r="Q82" s="5"/>
      <c r="R82" s="5"/>
      <c r="S82" s="5"/>
      <c r="T82" s="5"/>
      <c r="U82" s="1"/>
      <c r="V82" s="1"/>
      <c r="W82" s="1"/>
    </row>
    <row r="83" spans="1:23" x14ac:dyDescent="0.25">
      <c r="A83" s="29"/>
      <c r="B83" s="29" t="s">
        <v>32</v>
      </c>
      <c r="C83" s="44"/>
      <c r="D83" s="44" t="s">
        <v>161</v>
      </c>
      <c r="E83" s="30"/>
      <c r="F83" s="30"/>
      <c r="G83" s="30"/>
      <c r="H83" s="30">
        <f t="shared" ref="H83:K83" si="51">D58</f>
        <v>3908.58</v>
      </c>
      <c r="I83" s="30">
        <f t="shared" si="51"/>
        <v>-892.75</v>
      </c>
      <c r="J83" s="30">
        <f t="shared" si="51"/>
        <v>-2120.6999999999998</v>
      </c>
      <c r="K83" s="30">
        <f t="shared" si="51"/>
        <v>0</v>
      </c>
      <c r="L83" s="30">
        <f>H58</f>
        <v>-4576.5999999999995</v>
      </c>
      <c r="M83" s="30">
        <f>I58</f>
        <v>-4241.3999999999996</v>
      </c>
      <c r="N83" s="30">
        <f>J58</f>
        <v>2120.6999999999998</v>
      </c>
      <c r="O83" s="30">
        <f>K58</f>
        <v>0</v>
      </c>
      <c r="P83" s="30"/>
      <c r="Q83" s="5"/>
      <c r="R83" s="5"/>
      <c r="S83" s="5"/>
      <c r="T83" s="5"/>
      <c r="U83" s="1"/>
      <c r="V83" s="1"/>
      <c r="W83" s="1"/>
    </row>
    <row r="84" spans="1:23" x14ac:dyDescent="0.25">
      <c r="A84" s="29"/>
      <c r="B84" s="29" t="s">
        <v>33</v>
      </c>
      <c r="C84" s="44"/>
      <c r="D84" s="44" t="s">
        <v>163</v>
      </c>
      <c r="E84" s="30"/>
      <c r="F84" s="30"/>
      <c r="G84" s="30"/>
      <c r="H84" s="30">
        <f t="shared" ref="H84:K84" si="52">D61</f>
        <v>75628.570000000007</v>
      </c>
      <c r="I84" s="30">
        <f t="shared" si="52"/>
        <v>27731.38</v>
      </c>
      <c r="J84" s="30">
        <f t="shared" si="52"/>
        <v>82311.72</v>
      </c>
      <c r="K84" s="30">
        <f t="shared" si="52"/>
        <v>0</v>
      </c>
      <c r="L84" s="30">
        <f>H61</f>
        <v>191472.4</v>
      </c>
      <c r="M84" s="30">
        <f>I61</f>
        <v>164623.44</v>
      </c>
      <c r="N84" s="30">
        <f>J61</f>
        <v>-82311.72</v>
      </c>
      <c r="O84" s="30">
        <f>K61</f>
        <v>0</v>
      </c>
      <c r="P84" s="30"/>
      <c r="Q84" s="5"/>
      <c r="R84" s="5"/>
      <c r="S84" s="5"/>
      <c r="T84" s="5"/>
      <c r="U84" s="1"/>
      <c r="V84" s="1"/>
      <c r="W84" s="1"/>
    </row>
    <row r="85" spans="1:23" x14ac:dyDescent="0.25">
      <c r="A85" s="29"/>
      <c r="B85" s="29" t="s">
        <v>35</v>
      </c>
      <c r="C85" s="44"/>
      <c r="D85" s="44" t="s">
        <v>164</v>
      </c>
      <c r="E85" s="30"/>
      <c r="F85" s="30"/>
      <c r="G85" s="30"/>
      <c r="H85" s="30">
        <f t="shared" ref="H85:K85" si="53">D60</f>
        <v>297919.76</v>
      </c>
      <c r="I85" s="30">
        <f t="shared" si="53"/>
        <v>126638.83</v>
      </c>
      <c r="J85" s="30">
        <f t="shared" si="53"/>
        <v>126843.55</v>
      </c>
      <c r="K85" s="30">
        <f t="shared" si="53"/>
        <v>0</v>
      </c>
      <c r="L85" s="30">
        <f>H60</f>
        <v>127252.99</v>
      </c>
      <c r="M85" s="30">
        <f>I60</f>
        <v>253687.1</v>
      </c>
      <c r="N85" s="30">
        <f>J60</f>
        <v>-126843.55</v>
      </c>
      <c r="O85" s="30">
        <f>K60</f>
        <v>0</v>
      </c>
      <c r="P85" s="30"/>
      <c r="Q85" s="5"/>
      <c r="R85" s="5"/>
      <c r="S85" s="5"/>
      <c r="T85" s="5"/>
      <c r="U85" s="1"/>
      <c r="V85" s="1"/>
      <c r="W85" s="1"/>
    </row>
    <row r="86" spans="1:23" x14ac:dyDescent="0.25">
      <c r="A86" s="29"/>
      <c r="B86" s="29"/>
      <c r="C86" s="44"/>
      <c r="D86" s="44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44"/>
      <c r="Q86" s="5"/>
      <c r="R86" s="5"/>
      <c r="S86" s="5"/>
      <c r="T86" s="5"/>
      <c r="U86" s="1"/>
      <c r="V86" s="1"/>
      <c r="W86" s="1"/>
    </row>
    <row r="87" spans="1:23" x14ac:dyDescent="0.25">
      <c r="A87" s="29"/>
      <c r="B87" s="29" t="s">
        <v>52</v>
      </c>
      <c r="C87" s="44"/>
      <c r="D87" s="123" t="s">
        <v>167</v>
      </c>
      <c r="E87" s="30"/>
      <c r="F87" s="30"/>
      <c r="G87" s="30"/>
      <c r="H87" s="30">
        <f t="shared" ref="H87:M87" si="54">-(D49)</f>
        <v>286452.5</v>
      </c>
      <c r="I87" s="30">
        <f t="shared" si="54"/>
        <v>76428.84</v>
      </c>
      <c r="J87" s="30">
        <f t="shared" si="54"/>
        <v>148928.28</v>
      </c>
      <c r="K87" s="30">
        <f t="shared" si="54"/>
        <v>0</v>
      </c>
      <c r="L87" s="30">
        <f t="shared" si="54"/>
        <v>293927.16000000003</v>
      </c>
      <c r="M87" s="30">
        <f t="shared" si="54"/>
        <v>297856.56</v>
      </c>
      <c r="N87" s="30">
        <f>-(J49)</f>
        <v>-148928.28</v>
      </c>
      <c r="O87" s="30">
        <f>-(K49)</f>
        <v>0</v>
      </c>
      <c r="P87" s="30"/>
      <c r="Q87" s="5"/>
      <c r="R87" s="5"/>
      <c r="S87" s="5"/>
      <c r="T87" s="5"/>
      <c r="U87" s="1"/>
      <c r="V87" s="1"/>
      <c r="W87" s="1"/>
    </row>
    <row r="88" spans="1:23" x14ac:dyDescent="0.25">
      <c r="A88" s="29"/>
      <c r="B88" s="29" t="s">
        <v>55</v>
      </c>
      <c r="C88" s="44"/>
      <c r="D88" s="123" t="s">
        <v>165</v>
      </c>
      <c r="E88" s="30"/>
      <c r="F88" s="30"/>
      <c r="G88" s="30"/>
      <c r="H88" s="30">
        <f>-(D63+D65)</f>
        <v>43077.520000000004</v>
      </c>
      <c r="I88" s="30">
        <f t="shared" ref="I88:K88" si="55">-(E63+E65)</f>
        <v>8774.81</v>
      </c>
      <c r="J88" s="30">
        <f t="shared" si="55"/>
        <v>18411.72</v>
      </c>
      <c r="K88" s="30">
        <f t="shared" si="55"/>
        <v>0</v>
      </c>
      <c r="L88" s="30">
        <f>-(H63+H65)</f>
        <v>37685.54</v>
      </c>
      <c r="M88" s="30">
        <f>-(I63+I65)</f>
        <v>36823.440000000002</v>
      </c>
      <c r="N88" s="30">
        <f>-(J63+J65+(-J50))</f>
        <v>-18411.72</v>
      </c>
      <c r="O88" s="30">
        <f>-(K63+K65+(-K50))</f>
        <v>0</v>
      </c>
      <c r="P88" s="30"/>
      <c r="Q88" s="5"/>
      <c r="R88" s="5"/>
      <c r="S88" s="5"/>
      <c r="T88" s="5"/>
      <c r="U88" s="1"/>
      <c r="V88" s="1"/>
      <c r="W88" s="1"/>
    </row>
    <row r="89" spans="1:23" x14ac:dyDescent="0.25">
      <c r="A89" s="29"/>
      <c r="B89" s="29" t="s">
        <v>50</v>
      </c>
      <c r="C89" s="44"/>
      <c r="D89" s="44" t="s">
        <v>92</v>
      </c>
      <c r="E89" s="30"/>
      <c r="F89" s="30"/>
      <c r="G89" s="30"/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/>
      <c r="Q89" s="5"/>
      <c r="T89" s="5"/>
      <c r="U89" s="1"/>
      <c r="V89" s="1"/>
      <c r="W89" s="1"/>
    </row>
    <row r="90" spans="1:23" x14ac:dyDescent="0.25">
      <c r="A90" s="29"/>
      <c r="B90" s="29" t="s">
        <v>74</v>
      </c>
      <c r="C90" s="44"/>
      <c r="D90" s="123" t="s">
        <v>166</v>
      </c>
      <c r="E90" s="30"/>
      <c r="F90" s="30"/>
      <c r="G90" s="30"/>
      <c r="H90" s="30">
        <f t="shared" ref="H90:M90" si="56">(-(D64))+(-(D50))</f>
        <v>2758.16</v>
      </c>
      <c r="I90" s="30">
        <f t="shared" si="56"/>
        <v>226.38</v>
      </c>
      <c r="J90" s="30">
        <f t="shared" si="56"/>
        <v>311.76</v>
      </c>
      <c r="K90" s="30">
        <f t="shared" si="56"/>
        <v>0</v>
      </c>
      <c r="L90" s="30">
        <f t="shared" si="56"/>
        <v>482.52</v>
      </c>
      <c r="M90" s="30">
        <f t="shared" si="56"/>
        <v>623.52</v>
      </c>
      <c r="N90" s="30">
        <f>(-(J64))+(-(J50))</f>
        <v>-311.76</v>
      </c>
      <c r="O90" s="30">
        <f>(-(K64))+(-(K50))</f>
        <v>0</v>
      </c>
      <c r="P90" s="30"/>
      <c r="R90" s="5"/>
      <c r="S90" s="5"/>
    </row>
    <row r="91" spans="1:23" x14ac:dyDescent="0.25">
      <c r="A91" s="29"/>
      <c r="B91" s="29" t="s">
        <v>73</v>
      </c>
      <c r="C91" s="44"/>
      <c r="D91" s="44" t="s">
        <v>96</v>
      </c>
      <c r="E91" s="30"/>
      <c r="F91" s="30"/>
      <c r="G91" s="30"/>
      <c r="H91" s="30">
        <v>0</v>
      </c>
      <c r="I91" s="8">
        <v>10000</v>
      </c>
      <c r="J91" s="8">
        <v>10000</v>
      </c>
      <c r="K91" s="8">
        <v>10000</v>
      </c>
      <c r="L91" s="8">
        <v>10000</v>
      </c>
      <c r="M91" s="8">
        <v>10000</v>
      </c>
      <c r="N91" s="8">
        <v>10000</v>
      </c>
      <c r="O91" s="8">
        <v>10000</v>
      </c>
      <c r="P91" s="30"/>
      <c r="Q91" s="5"/>
      <c r="T91" s="5"/>
      <c r="U91" s="1"/>
      <c r="V91" s="1"/>
      <c r="W91" s="1"/>
    </row>
    <row r="92" spans="1:23" x14ac:dyDescent="0.25">
      <c r="A92" s="29"/>
      <c r="B92" s="29"/>
      <c r="K92"/>
    </row>
    <row r="93" spans="1:23" ht="15.75" x14ac:dyDescent="0.25">
      <c r="B93" s="1"/>
      <c r="C93" s="5"/>
      <c r="D93" s="9"/>
      <c r="E93" s="9"/>
      <c r="F93" s="7"/>
      <c r="G93" s="9"/>
      <c r="H93" s="1"/>
      <c r="I93"/>
      <c r="J93"/>
      <c r="K93"/>
    </row>
    <row r="94" spans="1:23" ht="15.75" x14ac:dyDescent="0.25">
      <c r="F94" s="6"/>
      <c r="G94" s="13"/>
      <c r="H94" s="14"/>
      <c r="I94" s="14"/>
      <c r="J94"/>
      <c r="K94"/>
    </row>
    <row r="95" spans="1:23" ht="15.75" x14ac:dyDescent="0.25">
      <c r="F95" s="6"/>
      <c r="G95" s="13"/>
      <c r="H95" s="14"/>
      <c r="I95" s="14"/>
      <c r="J95"/>
      <c r="K95"/>
    </row>
    <row r="96" spans="1:23" ht="15.75" x14ac:dyDescent="0.25">
      <c r="F96" s="6"/>
      <c r="G96" s="13"/>
      <c r="H96" s="14"/>
      <c r="I96" s="14"/>
      <c r="J96"/>
      <c r="K96"/>
    </row>
    <row r="97" spans="6:11" ht="15.75" x14ac:dyDescent="0.25">
      <c r="F97" s="6"/>
      <c r="G97" s="13"/>
      <c r="H97" s="14"/>
      <c r="I97" s="14"/>
      <c r="J97"/>
      <c r="K97"/>
    </row>
    <row r="98" spans="6:11" ht="15.75" x14ac:dyDescent="0.25">
      <c r="F98" s="6"/>
      <c r="G98" s="13"/>
      <c r="H98" s="14"/>
      <c r="I98" s="14"/>
      <c r="J98"/>
      <c r="K98"/>
    </row>
    <row r="99" spans="6:11" ht="15.75" x14ac:dyDescent="0.25">
      <c r="F99" s="6"/>
      <c r="G99" s="13"/>
      <c r="H99" s="14"/>
      <c r="I99" s="14"/>
      <c r="J99"/>
      <c r="K99"/>
    </row>
    <row r="100" spans="6:11" ht="15.75" x14ac:dyDescent="0.25">
      <c r="F100" s="6"/>
      <c r="G100" s="13"/>
      <c r="H100" s="14"/>
      <c r="I100" s="14"/>
      <c r="J100"/>
      <c r="K100"/>
    </row>
    <row r="101" spans="6:11" ht="15.75" x14ac:dyDescent="0.25">
      <c r="F101" s="6"/>
      <c r="G101" s="13"/>
      <c r="H101" s="14"/>
      <c r="I101" s="14"/>
      <c r="J101"/>
      <c r="K101"/>
    </row>
    <row r="102" spans="6:11" ht="15.75" x14ac:dyDescent="0.25">
      <c r="F102" s="6"/>
      <c r="G102" s="13"/>
      <c r="H102" s="14"/>
      <c r="I102" s="14"/>
      <c r="J102"/>
      <c r="K102"/>
    </row>
    <row r="103" spans="6:11" ht="15.75" x14ac:dyDescent="0.25">
      <c r="F103" s="6"/>
      <c r="G103" s="13"/>
      <c r="H103" s="14"/>
      <c r="I103" s="14"/>
      <c r="J103"/>
      <c r="K103"/>
    </row>
    <row r="104" spans="6:11" ht="15.75" x14ac:dyDescent="0.25">
      <c r="F104" s="6"/>
      <c r="G104" s="13"/>
      <c r="H104" s="14"/>
      <c r="I104" s="14"/>
      <c r="J104"/>
      <c r="K104"/>
    </row>
    <row r="105" spans="6:11" ht="15.75" x14ac:dyDescent="0.25">
      <c r="F105" s="6"/>
      <c r="G105" s="13"/>
      <c r="H105" s="14"/>
      <c r="I105" s="14"/>
      <c r="J105"/>
      <c r="K105"/>
    </row>
    <row r="106" spans="6:11" ht="15.75" x14ac:dyDescent="0.25">
      <c r="F106" s="6"/>
      <c r="G106" s="13"/>
      <c r="H106" s="14"/>
      <c r="I106" s="14"/>
      <c r="J106"/>
      <c r="K106"/>
    </row>
    <row r="107" spans="6:11" ht="15.75" x14ac:dyDescent="0.25">
      <c r="F107" s="6"/>
      <c r="G107" s="13"/>
      <c r="H107" s="14"/>
      <c r="I107" s="14"/>
      <c r="J107"/>
      <c r="K107"/>
    </row>
    <row r="108" spans="6:11" ht="15.75" x14ac:dyDescent="0.25">
      <c r="F108" s="6"/>
      <c r="G108" s="13"/>
      <c r="H108" s="14"/>
      <c r="I108" s="14"/>
      <c r="J108"/>
      <c r="K108"/>
    </row>
  </sheetData>
  <mergeCells count="4">
    <mergeCell ref="A1:E1"/>
    <mergeCell ref="A2:E2"/>
    <mergeCell ref="A3:E3"/>
    <mergeCell ref="B5:B6"/>
  </mergeCells>
  <printOptions horizontalCentered="1"/>
  <pageMargins left="0.25" right="0.25" top="0.75" bottom="0.75" header="0.3" footer="0.3"/>
  <pageSetup scale="91" orientation="landscape" horizontalDpi="300" verticalDpi="300" r:id="rId1"/>
  <headerFooter scaleWithDoc="0" alignWithMargins="0">
    <oddFooter>&amp;C&amp;F&amp;R&amp;P of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dablair</dc:creator>
  <cp:lastModifiedBy>Chief Jackson</cp:lastModifiedBy>
  <cp:lastPrinted>2024-12-02T18:43:28Z</cp:lastPrinted>
  <dcterms:created xsi:type="dcterms:W3CDTF">2012-10-30T13:08:13Z</dcterms:created>
  <dcterms:modified xsi:type="dcterms:W3CDTF">2024-12-04T16:32:18Z</dcterms:modified>
</cp:coreProperties>
</file>